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mc:AlternateContent xmlns:mc="http://schemas.openxmlformats.org/markup-compatibility/2006">
    <mc:Choice Requires="x15">
      <x15ac:absPath xmlns:x15ac="http://schemas.microsoft.com/office/spreadsheetml/2010/11/ac" url="C:\Users\osb09019\Desktop\ファイル共有システム\2026.04.14HP掲載\"/>
    </mc:Choice>
  </mc:AlternateContent>
  <xr:revisionPtr revIDLastSave="0" documentId="8_{91FD8E6C-F17A-4762-8AC7-53BFAC7947B9}" xr6:coauthVersionLast="47" xr6:coauthVersionMax="47" xr10:uidLastSave="{00000000-0000-0000-0000-000000000000}"/>
  <bookViews>
    <workbookView xWindow="-120" yWindow="-120" windowWidth="19440" windowHeight="14385"/>
  </bookViews>
  <sheets>
    <sheet name="収益物件入力" sheetId="2" r:id="rId1"/>
    <sheet name="ストレステスト出力" sheetId="5" r:id="rId2"/>
    <sheet name="Sheet1" sheetId="1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5" l="1"/>
  <c r="C5" i="5"/>
  <c r="F5" i="5"/>
  <c r="F7" i="5"/>
  <c r="B6" i="5"/>
  <c r="C6" i="5"/>
  <c r="E8" i="5"/>
  <c r="E37" i="5"/>
  <c r="B10" i="5"/>
  <c r="C10" i="5"/>
  <c r="F10" i="5"/>
  <c r="B11" i="5"/>
  <c r="C11" i="5"/>
  <c r="E13" i="5"/>
  <c r="U26" i="2"/>
  <c r="AW9" i="2"/>
  <c r="AL9" i="2"/>
  <c r="U6" i="2"/>
  <c r="U7" i="2"/>
  <c r="U8" i="2"/>
  <c r="U9" i="2"/>
  <c r="U10" i="2"/>
  <c r="U11" i="2"/>
  <c r="U12" i="2"/>
  <c r="U13" i="2"/>
  <c r="U14" i="2"/>
  <c r="U15" i="2"/>
  <c r="U16" i="2"/>
  <c r="U17" i="2"/>
  <c r="U18" i="2"/>
  <c r="U19" i="2"/>
  <c r="U20" i="2"/>
  <c r="U21" i="2"/>
  <c r="U22" i="2"/>
  <c r="U23" i="2"/>
  <c r="U24" i="2"/>
  <c r="U5" i="2"/>
  <c r="AR6" i="2"/>
  <c r="AR7" i="2"/>
  <c r="AR8" i="2"/>
  <c r="AR9" i="2"/>
  <c r="AR10" i="2"/>
  <c r="AR11" i="2"/>
  <c r="AR12" i="2"/>
  <c r="AR13" i="2"/>
  <c r="AR14" i="2"/>
  <c r="AR15" i="2"/>
  <c r="AR16" i="2"/>
  <c r="AR17" i="2"/>
  <c r="AR18" i="2"/>
  <c r="AR19" i="2"/>
  <c r="AR20" i="2"/>
  <c r="AR21" i="2"/>
  <c r="AR22" i="2"/>
  <c r="AR23" i="2"/>
  <c r="AR24" i="2"/>
  <c r="AR5" i="2"/>
  <c r="N25" i="2"/>
  <c r="AV11" i="2"/>
  <c r="AV12" i="2"/>
  <c r="AV13" i="2"/>
  <c r="AV14" i="2"/>
  <c r="AV15" i="2"/>
  <c r="AV16" i="2"/>
  <c r="AV17" i="2"/>
  <c r="AV18" i="2"/>
  <c r="AV19" i="2"/>
  <c r="AV20" i="2"/>
  <c r="AV21" i="2"/>
  <c r="AV22" i="2"/>
  <c r="AV23" i="2"/>
  <c r="AV24" i="2"/>
  <c r="AP6" i="2"/>
  <c r="AP7" i="2"/>
  <c r="AQ7" i="2"/>
  <c r="AP8" i="2"/>
  <c r="AQ8" i="2"/>
  <c r="AP9" i="2"/>
  <c r="AQ9" i="2"/>
  <c r="AP10" i="2"/>
  <c r="AQ10" i="2"/>
  <c r="AP11" i="2"/>
  <c r="AQ11" i="2"/>
  <c r="AP12" i="2"/>
  <c r="AQ12" i="2"/>
  <c r="AP13" i="2"/>
  <c r="AQ13" i="2"/>
  <c r="AP14" i="2"/>
  <c r="AQ14" i="2"/>
  <c r="AP15" i="2"/>
  <c r="AQ15" i="2"/>
  <c r="AP16" i="2"/>
  <c r="AQ16" i="2"/>
  <c r="AP17" i="2"/>
  <c r="AQ17" i="2"/>
  <c r="AP18" i="2"/>
  <c r="AQ18" i="2"/>
  <c r="AP19" i="2"/>
  <c r="AQ19" i="2"/>
  <c r="AP20" i="2"/>
  <c r="AQ20" i="2"/>
  <c r="AP21" i="2"/>
  <c r="AQ21" i="2"/>
  <c r="AP22" i="2"/>
  <c r="AQ22" i="2"/>
  <c r="AP23" i="2"/>
  <c r="AQ23" i="2"/>
  <c r="AP24" i="2"/>
  <c r="AQ24" i="2"/>
  <c r="AO24" i="2"/>
  <c r="AO23" i="2"/>
  <c r="AO22" i="2"/>
  <c r="AO21" i="2"/>
  <c r="AO20" i="2"/>
  <c r="AO19" i="2"/>
  <c r="AO18" i="2"/>
  <c r="AO17" i="2"/>
  <c r="AO16" i="2"/>
  <c r="AO15" i="2"/>
  <c r="AO14" i="2"/>
  <c r="AO13" i="2"/>
  <c r="AO12" i="2"/>
  <c r="AO11" i="2"/>
  <c r="AO10" i="2"/>
  <c r="AO9" i="2"/>
  <c r="AO8" i="2"/>
  <c r="AO7" i="2"/>
  <c r="AO6" i="2"/>
  <c r="AN24" i="2"/>
  <c r="AN23" i="2"/>
  <c r="AN22" i="2"/>
  <c r="AN21" i="2"/>
  <c r="AN20" i="2"/>
  <c r="AN19" i="2"/>
  <c r="AN18" i="2"/>
  <c r="AN17" i="2"/>
  <c r="AN16" i="2"/>
  <c r="AN15" i="2"/>
  <c r="AN14" i="2"/>
  <c r="AN13" i="2"/>
  <c r="AN12" i="2"/>
  <c r="AN11" i="2"/>
  <c r="AN9" i="2"/>
  <c r="AS9" i="2"/>
  <c r="AU9" i="2"/>
  <c r="AN8" i="2"/>
  <c r="AS8" i="2"/>
  <c r="AU8" i="2"/>
  <c r="AN6" i="2"/>
  <c r="C11" i="2"/>
  <c r="C12" i="2"/>
  <c r="C13" i="2"/>
  <c r="C14" i="2"/>
  <c r="C15" i="2"/>
  <c r="C16" i="2"/>
  <c r="C17" i="2"/>
  <c r="C18" i="2"/>
  <c r="C19" i="2"/>
  <c r="C20" i="2"/>
  <c r="C21" i="2"/>
  <c r="C22" i="2"/>
  <c r="C23" i="2"/>
  <c r="C24" i="2"/>
  <c r="AS11" i="2"/>
  <c r="AU11" i="2"/>
  <c r="AS12" i="2"/>
  <c r="AU12" i="2"/>
  <c r="AS13" i="2"/>
  <c r="AU13" i="2"/>
  <c r="AS14" i="2"/>
  <c r="AU14" i="2"/>
  <c r="AS15" i="2"/>
  <c r="AU15" i="2"/>
  <c r="AS16" i="2"/>
  <c r="AU16" i="2"/>
  <c r="AS17" i="2"/>
  <c r="AU17" i="2"/>
  <c r="AS18" i="2"/>
  <c r="AU18" i="2"/>
  <c r="AS19" i="2"/>
  <c r="AU19" i="2"/>
  <c r="AS20" i="2"/>
  <c r="AU20" i="2"/>
  <c r="AS21" i="2"/>
  <c r="AU21" i="2"/>
  <c r="AS22" i="2"/>
  <c r="AU22" i="2"/>
  <c r="AS23" i="2"/>
  <c r="AU23" i="2"/>
  <c r="AS24" i="2"/>
  <c r="AU24" i="2"/>
  <c r="AN5" i="2"/>
  <c r="AP5" i="2"/>
  <c r="AO5" i="2"/>
  <c r="AW11" i="2"/>
  <c r="AW12" i="2"/>
  <c r="AW13" i="2"/>
  <c r="AW14" i="2"/>
  <c r="AW15" i="2"/>
  <c r="AW16" i="2"/>
  <c r="AW17" i="2"/>
  <c r="AW18" i="2"/>
  <c r="AW19" i="2"/>
  <c r="AW20" i="2"/>
  <c r="AW21" i="2"/>
  <c r="AW22" i="2"/>
  <c r="AW23" i="2"/>
  <c r="AW24" i="2"/>
  <c r="AM5" i="2"/>
  <c r="AQ5" i="2"/>
  <c r="AL5" i="2"/>
  <c r="AM14" i="2"/>
  <c r="AM6" i="2"/>
  <c r="AQ6" i="2"/>
  <c r="AM7" i="2"/>
  <c r="AN7" i="2"/>
  <c r="AS7" i="2"/>
  <c r="AU7" i="2"/>
  <c r="AM8" i="2"/>
  <c r="AM9" i="2"/>
  <c r="AM10" i="2"/>
  <c r="AN10" i="2"/>
  <c r="AS10" i="2"/>
  <c r="AU10" i="2"/>
  <c r="AM11" i="2"/>
  <c r="AM12" i="2"/>
  <c r="AM13" i="2"/>
  <c r="AM15" i="2"/>
  <c r="AM16" i="2"/>
  <c r="AM17" i="2"/>
  <c r="AM18" i="2"/>
  <c r="AM19" i="2"/>
  <c r="AM20" i="2"/>
  <c r="AM21" i="2"/>
  <c r="AM22" i="2"/>
  <c r="AM23" i="2"/>
  <c r="AM24" i="2"/>
  <c r="AE5" i="2"/>
  <c r="AL6" i="2"/>
  <c r="M25" i="2"/>
  <c r="S25" i="2"/>
  <c r="O25" i="2"/>
  <c r="P25" i="2"/>
  <c r="AD25" i="2"/>
  <c r="AF25" i="2"/>
  <c r="AK25" i="2"/>
  <c r="Y25" i="2"/>
  <c r="AB5" i="2"/>
  <c r="AI6" i="2"/>
  <c r="AI7" i="2"/>
  <c r="AI8" i="2"/>
  <c r="AI9" i="2"/>
  <c r="AI10" i="2"/>
  <c r="AI11" i="2"/>
  <c r="AI12" i="2"/>
  <c r="AI13" i="2"/>
  <c r="AI14" i="2"/>
  <c r="AI15" i="2"/>
  <c r="AI16" i="2"/>
  <c r="AI17" i="2"/>
  <c r="AI18" i="2"/>
  <c r="AI19" i="2"/>
  <c r="AI20" i="2"/>
  <c r="AI21" i="2"/>
  <c r="AI22" i="2"/>
  <c r="AI23" i="2"/>
  <c r="AI24" i="2"/>
  <c r="AI5" i="2"/>
  <c r="AB6" i="2"/>
  <c r="AB7" i="2"/>
  <c r="AB8" i="2"/>
  <c r="AB9" i="2"/>
  <c r="AB10" i="2"/>
  <c r="AB11" i="2"/>
  <c r="AB12" i="2"/>
  <c r="AB13" i="2"/>
  <c r="AB14" i="2"/>
  <c r="AB15" i="2"/>
  <c r="AB16" i="2"/>
  <c r="AB17" i="2"/>
  <c r="AB18" i="2"/>
  <c r="AB19" i="2"/>
  <c r="AB20" i="2"/>
  <c r="AB21" i="2"/>
  <c r="AB22" i="2"/>
  <c r="AB23" i="2"/>
  <c r="AB24" i="2"/>
  <c r="T6" i="2"/>
  <c r="AJ6" i="2"/>
  <c r="T7" i="2"/>
  <c r="AC7" i="2"/>
  <c r="AJ7" i="2"/>
  <c r="T8" i="2"/>
  <c r="AJ8" i="2"/>
  <c r="T9" i="2"/>
  <c r="AJ9" i="2"/>
  <c r="T10" i="2"/>
  <c r="AJ10" i="2"/>
  <c r="T11" i="2"/>
  <c r="AJ11" i="2"/>
  <c r="AC11" i="2"/>
  <c r="T12" i="2"/>
  <c r="AJ12" i="2"/>
  <c r="AC12" i="2"/>
  <c r="T13" i="2"/>
  <c r="AJ13" i="2"/>
  <c r="T14" i="2"/>
  <c r="AC14" i="2"/>
  <c r="T15" i="2"/>
  <c r="AJ15" i="2"/>
  <c r="T16" i="2"/>
  <c r="AC16" i="2"/>
  <c r="T17" i="2"/>
  <c r="AC17" i="2"/>
  <c r="T18" i="2"/>
  <c r="AJ18" i="2"/>
  <c r="T19" i="2"/>
  <c r="AJ19" i="2"/>
  <c r="T20" i="2"/>
  <c r="AC20" i="2"/>
  <c r="T21" i="2"/>
  <c r="AJ21" i="2"/>
  <c r="T22" i="2"/>
  <c r="AC22" i="2"/>
  <c r="T23" i="2"/>
  <c r="AC23" i="2"/>
  <c r="T24" i="2"/>
  <c r="AJ24" i="2"/>
  <c r="T5" i="2"/>
  <c r="AJ5" i="2"/>
  <c r="AE7" i="2"/>
  <c r="B1" i="5"/>
  <c r="AL11" i="2"/>
  <c r="AL7" i="2"/>
  <c r="AL8" i="2"/>
  <c r="AL10" i="2"/>
  <c r="AL12" i="2"/>
  <c r="AL13" i="2"/>
  <c r="AL14" i="2"/>
  <c r="AL15" i="2"/>
  <c r="AL16" i="2"/>
  <c r="AL17" i="2"/>
  <c r="AL18" i="2"/>
  <c r="AL19" i="2"/>
  <c r="AL20" i="2"/>
  <c r="AL21" i="2"/>
  <c r="AL22" i="2"/>
  <c r="AL23" i="2"/>
  <c r="AL24" i="2"/>
  <c r="B40" i="5"/>
  <c r="B39" i="5"/>
  <c r="F28" i="5"/>
  <c r="G29" i="5"/>
  <c r="I29" i="5"/>
  <c r="F29" i="5"/>
  <c r="B29" i="5"/>
  <c r="B31" i="5"/>
  <c r="D29" i="5"/>
  <c r="B23" i="5"/>
  <c r="C23" i="5"/>
  <c r="AE6" i="2"/>
  <c r="AE8" i="2"/>
  <c r="AE9" i="2"/>
  <c r="AE10" i="2"/>
  <c r="AE11" i="2"/>
  <c r="AE12" i="2"/>
  <c r="AE13" i="2"/>
  <c r="AE14" i="2"/>
  <c r="AE15" i="2"/>
  <c r="AE16" i="2"/>
  <c r="AE17" i="2"/>
  <c r="AE18" i="2"/>
  <c r="AE19" i="2"/>
  <c r="AE20" i="2"/>
  <c r="AE21" i="2"/>
  <c r="AE22" i="2"/>
  <c r="AE23" i="2"/>
  <c r="AE24" i="2"/>
  <c r="B22" i="5"/>
  <c r="C22" i="5"/>
  <c r="F23" i="5"/>
  <c r="F22" i="5"/>
  <c r="F25" i="5"/>
  <c r="B28" i="5"/>
  <c r="C28" i="5"/>
  <c r="AC18" i="2"/>
  <c r="AC6" i="2"/>
  <c r="AC8" i="2"/>
  <c r="AC24" i="2"/>
  <c r="AC13" i="2"/>
  <c r="AV8" i="2"/>
  <c r="AW8" i="2"/>
  <c r="AW25" i="2"/>
  <c r="AV7" i="2"/>
  <c r="AW7" i="2"/>
  <c r="AV9" i="2"/>
  <c r="E31" i="5"/>
  <c r="AV10" i="2"/>
  <c r="AW10" i="2"/>
  <c r="AJ23" i="2"/>
  <c r="AJ14" i="2"/>
  <c r="AC21" i="2"/>
  <c r="E25" i="5"/>
  <c r="AC5" i="2"/>
  <c r="AC19" i="2"/>
  <c r="AJ17" i="2"/>
  <c r="F30" i="5"/>
  <c r="B12" i="5"/>
  <c r="G10" i="5"/>
  <c r="G12" i="5"/>
  <c r="F11" i="5"/>
  <c r="F13" i="5"/>
  <c r="F12" i="5"/>
  <c r="G5" i="5"/>
  <c r="G16" i="5"/>
  <c r="G18" i="5"/>
  <c r="D10" i="5"/>
  <c r="J10" i="5"/>
  <c r="B7" i="5"/>
  <c r="H10" i="5"/>
  <c r="D5" i="5"/>
  <c r="D16" i="5"/>
  <c r="H5" i="5"/>
  <c r="D23" i="5"/>
  <c r="F24" i="5"/>
  <c r="B41" i="5"/>
  <c r="D22" i="5"/>
  <c r="D24" i="5"/>
  <c r="B17" i="5"/>
  <c r="AS6" i="2"/>
  <c r="AV6" i="2"/>
  <c r="AW6" i="2"/>
  <c r="AS5" i="2"/>
  <c r="AS25" i="2"/>
  <c r="AU5" i="2"/>
  <c r="F31" i="5"/>
  <c r="H22" i="5"/>
  <c r="B30" i="5"/>
  <c r="B34" i="5"/>
  <c r="B36" i="5"/>
  <c r="BB25" i="2"/>
  <c r="D28" i="5"/>
  <c r="D31" i="5"/>
  <c r="C29" i="5"/>
  <c r="B24" i="5"/>
  <c r="H24" i="5"/>
  <c r="D12" i="5"/>
  <c r="H16" i="5"/>
  <c r="H18" i="5"/>
  <c r="H7" i="5"/>
  <c r="AU6" i="2"/>
  <c r="AV5" i="2"/>
  <c r="AV25" i="2"/>
  <c r="D30" i="5"/>
  <c r="C34" i="5"/>
  <c r="C36" i="5"/>
  <c r="D34" i="5"/>
  <c r="D36" i="5"/>
  <c r="H12" i="5"/>
  <c r="AW5" i="2"/>
  <c r="C12" i="5"/>
  <c r="C13" i="5"/>
  <c r="I10" i="5"/>
  <c r="J16" i="5"/>
  <c r="J18" i="5"/>
  <c r="D18" i="5"/>
  <c r="C30" i="5"/>
  <c r="C31" i="5"/>
  <c r="I28" i="5"/>
  <c r="C17" i="5"/>
  <c r="I22" i="5"/>
  <c r="C24" i="5"/>
  <c r="C25" i="5"/>
  <c r="J12" i="5"/>
  <c r="J13" i="5"/>
  <c r="C8" i="5"/>
  <c r="I5" i="5"/>
  <c r="C7" i="5"/>
  <c r="C16" i="5"/>
  <c r="G34" i="5"/>
  <c r="G36" i="5"/>
  <c r="H34" i="5"/>
  <c r="H36" i="5"/>
  <c r="J5" i="5"/>
  <c r="B25" i="5"/>
  <c r="H23" i="5"/>
  <c r="F34" i="5"/>
  <c r="G22" i="5"/>
  <c r="D11" i="5"/>
  <c r="D13" i="5"/>
  <c r="AJ22" i="2"/>
  <c r="AJ20" i="2"/>
  <c r="AJ16" i="2"/>
  <c r="AC9" i="2"/>
  <c r="E19" i="5"/>
  <c r="I34" i="5"/>
  <c r="I36" i="5"/>
  <c r="J34" i="5"/>
  <c r="J36" i="5"/>
  <c r="J28" i="5"/>
  <c r="J22" i="5"/>
  <c r="D7" i="5"/>
  <c r="B16" i="5"/>
  <c r="B18" i="5"/>
  <c r="H29" i="5"/>
  <c r="J29" i="5"/>
  <c r="D6" i="5"/>
  <c r="B8" i="5"/>
  <c r="H28" i="5"/>
  <c r="AC15" i="2"/>
  <c r="B13" i="5"/>
  <c r="F6" i="5"/>
  <c r="H6" i="5"/>
  <c r="H11" i="5"/>
  <c r="J11" i="5"/>
  <c r="G11" i="5"/>
  <c r="B35" i="5"/>
  <c r="F16" i="5"/>
  <c r="F18" i="5"/>
  <c r="D25" i="5"/>
  <c r="G7" i="5"/>
  <c r="G28" i="5"/>
  <c r="G23" i="5"/>
  <c r="I23" i="5"/>
  <c r="AC10" i="2"/>
  <c r="J6" i="5"/>
  <c r="H17" i="5"/>
  <c r="J17" i="5"/>
  <c r="H8" i="5"/>
  <c r="G31" i="5"/>
  <c r="G30" i="5"/>
  <c r="J23" i="5"/>
  <c r="J25" i="5"/>
  <c r="H25" i="5"/>
  <c r="I31" i="5"/>
  <c r="I30" i="5"/>
  <c r="H30" i="5"/>
  <c r="H31" i="5"/>
  <c r="J30" i="5"/>
  <c r="J31" i="5"/>
  <c r="F8" i="5"/>
  <c r="C37" i="5"/>
  <c r="C19" i="5"/>
  <c r="J24" i="5"/>
  <c r="J8" i="5"/>
  <c r="J7" i="5"/>
  <c r="G6" i="5"/>
  <c r="B19" i="5"/>
  <c r="B37" i="5"/>
  <c r="D35" i="5"/>
  <c r="AZ25" i="2"/>
  <c r="C35" i="5"/>
  <c r="D17" i="5"/>
  <c r="D8" i="5"/>
  <c r="C18" i="5"/>
  <c r="I16" i="5"/>
  <c r="I18" i="5"/>
  <c r="I24" i="5"/>
  <c r="I25" i="5"/>
  <c r="I12" i="5"/>
  <c r="I13" i="5"/>
  <c r="F17" i="5"/>
  <c r="F35" i="5"/>
  <c r="I11" i="5"/>
  <c r="G13" i="5"/>
  <c r="G24" i="5"/>
  <c r="G25" i="5"/>
  <c r="F36" i="5"/>
  <c r="G35" i="5"/>
  <c r="I35" i="5"/>
  <c r="H35" i="5"/>
  <c r="J35" i="5"/>
  <c r="I7" i="5"/>
  <c r="H13" i="5"/>
  <c r="J37" i="5"/>
  <c r="J19" i="5"/>
  <c r="I6" i="5"/>
  <c r="I8" i="5"/>
  <c r="G17" i="5"/>
  <c r="I17" i="5"/>
  <c r="G8" i="5"/>
  <c r="F19" i="5"/>
  <c r="F37" i="5"/>
  <c r="D19" i="5"/>
  <c r="D37" i="5"/>
  <c r="H19" i="5"/>
  <c r="H37" i="5"/>
  <c r="G37" i="5"/>
  <c r="G19" i="5"/>
  <c r="I37" i="5"/>
  <c r="I19" i="5"/>
</calcChain>
</file>

<file path=xl/comments1.xml><?xml version="1.0" encoding="utf-8"?>
<comments xmlns="http://schemas.openxmlformats.org/spreadsheetml/2006/main">
  <authors>
    <author>admin</author>
  </authors>
  <commentList>
    <comment ref="D2" authorId="0" shapeId="0">
      <text>
        <r>
          <rPr>
            <sz val="9"/>
            <color indexed="81"/>
            <rFont val="ＭＳ Ｐゴシック"/>
            <family val="3"/>
            <charset val="128"/>
          </rPr>
          <t>入力必須
西暦にて入力</t>
        </r>
      </text>
    </comment>
    <comment ref="O4" authorId="0" shapeId="0">
      <text>
        <r>
          <rPr>
            <sz val="9"/>
            <color indexed="81"/>
            <rFont val="ＭＳ Ｐゴシック"/>
            <family val="3"/>
            <charset val="128"/>
          </rPr>
          <t xml:space="preserve">
新築の場合は、現状入居数は満室時の95％（切り上げ）で記載する。
中古（既存）の場合は現状通りを記載。</t>
        </r>
      </text>
    </comment>
    <comment ref="P4" authorId="0" shapeId="0">
      <text>
        <r>
          <rPr>
            <sz val="9"/>
            <color indexed="81"/>
            <rFont val="ＭＳ Ｐゴシック"/>
            <family val="3"/>
            <charset val="128"/>
          </rPr>
          <t xml:space="preserve">
新築の場合は、満室時の95％（切り上げ）で記載。
中古の場合は現状通りで記載。</t>
        </r>
      </text>
    </comment>
    <comment ref="R4" authorId="0" shapeId="0">
      <text>
        <r>
          <rPr>
            <sz val="9"/>
            <color indexed="81"/>
            <rFont val="ＭＳ Ｐゴシック"/>
            <family val="3"/>
            <charset val="128"/>
          </rPr>
          <t xml:space="preserve">西暦にて入力
</t>
        </r>
      </text>
    </comment>
    <comment ref="AA4" authorId="0" shapeId="0">
      <text>
        <r>
          <rPr>
            <b/>
            <sz val="11"/>
            <color indexed="81"/>
            <rFont val="ＭＳ Ｐゴシック"/>
            <family val="3"/>
            <charset val="128"/>
          </rPr>
          <t>西暦にて入力</t>
        </r>
      </text>
    </comment>
    <comment ref="AH4" authorId="0" shapeId="0">
      <text>
        <r>
          <rPr>
            <b/>
            <sz val="11"/>
            <color indexed="81"/>
            <rFont val="ＭＳ Ｐゴシック"/>
            <family val="3"/>
            <charset val="128"/>
          </rPr>
          <t>西暦にて入力</t>
        </r>
      </text>
    </comment>
    <comment ref="H5" authorId="0" shapeId="0">
      <text>
        <r>
          <rPr>
            <b/>
            <sz val="9"/>
            <color indexed="81"/>
            <rFont val="ＭＳ Ｐゴシック"/>
            <family val="3"/>
            <charset val="128"/>
          </rPr>
          <t>中古物件購入＝1
太陽光＝１
修繕等で新たな収益を生まない＝3
詳細は下のコメントを参照</t>
        </r>
        <r>
          <rPr>
            <sz val="9"/>
            <color indexed="81"/>
            <rFont val="ＭＳ Ｐゴシック"/>
            <family val="3"/>
            <charset val="128"/>
          </rPr>
          <t xml:space="preserve">
</t>
        </r>
      </text>
    </comment>
    <comment ref="H6" authorId="0" shapeId="0">
      <text>
        <r>
          <rPr>
            <b/>
            <sz val="9"/>
            <color indexed="81"/>
            <rFont val="ＭＳ Ｐゴシック"/>
            <family val="3"/>
            <charset val="128"/>
          </rPr>
          <t>中古物件購入＝1
太陽光＝１
修繕等で新たな収益を生まない＝3
詳細は下のコメントを参照</t>
        </r>
      </text>
    </comment>
    <comment ref="H7" authorId="0" shapeId="0">
      <text>
        <r>
          <rPr>
            <b/>
            <sz val="9"/>
            <color indexed="81"/>
            <rFont val="ＭＳ Ｐゴシック"/>
            <family val="3"/>
            <charset val="128"/>
          </rPr>
          <t>中古物件購入＝1
太陽光＝１
修繕等で新たな収益を生まない＝3
詳細は下のコメントを参照</t>
        </r>
      </text>
    </comment>
    <comment ref="H8" authorId="0" shapeId="0">
      <text>
        <r>
          <rPr>
            <b/>
            <sz val="9"/>
            <color indexed="81"/>
            <rFont val="ＭＳ Ｐゴシック"/>
            <family val="3"/>
            <charset val="128"/>
          </rPr>
          <t>中古物件購入＝1
太陽光＝１
修繕等で新たな収益を生まない＝3
詳細は下のコメントを参照</t>
        </r>
      </text>
    </comment>
    <comment ref="H9" authorId="0" shapeId="0">
      <text>
        <r>
          <rPr>
            <b/>
            <sz val="9"/>
            <color indexed="81"/>
            <rFont val="ＭＳ Ｐゴシック"/>
            <family val="3"/>
            <charset val="128"/>
          </rPr>
          <t>中古物件購入＝1
太陽光＝１
修繕等で新たな収益を生まない＝3
詳細は下のコメントを参照</t>
        </r>
      </text>
    </comment>
    <comment ref="H10" authorId="0" shapeId="0">
      <text>
        <r>
          <rPr>
            <b/>
            <sz val="9"/>
            <color indexed="81"/>
            <rFont val="ＭＳ Ｐゴシック"/>
            <family val="3"/>
            <charset val="128"/>
          </rPr>
          <t>中古物件購入＝1
太陽光＝１
修繕等で新たな収益を生まない＝3
詳細は下のコメントを参照</t>
        </r>
      </text>
    </comment>
    <comment ref="H11" authorId="0" shapeId="0">
      <text>
        <r>
          <rPr>
            <b/>
            <sz val="9"/>
            <color indexed="81"/>
            <rFont val="ＭＳ Ｐゴシック"/>
            <family val="3"/>
            <charset val="128"/>
          </rPr>
          <t>中古物件購入＝1
太陽光＝１
修繕等で新たな収益を生まない＝3
詳細は下のコメントを参照</t>
        </r>
      </text>
    </comment>
    <comment ref="H12" authorId="0" shapeId="0">
      <text>
        <r>
          <rPr>
            <b/>
            <sz val="9"/>
            <color indexed="81"/>
            <rFont val="ＭＳ Ｐゴシック"/>
            <family val="3"/>
            <charset val="128"/>
          </rPr>
          <t>中古物件購入＝1
太陽光＝１
修繕等で新たな収益を生まない＝3
詳細は下のコメントを参照</t>
        </r>
      </text>
    </comment>
    <comment ref="H13" authorId="0" shapeId="0">
      <text>
        <r>
          <rPr>
            <b/>
            <sz val="9"/>
            <color indexed="81"/>
            <rFont val="ＭＳ Ｐゴシック"/>
            <family val="3"/>
            <charset val="128"/>
          </rPr>
          <t>中古物件購入＝1
太陽光＝１
修繕等で新たな収益を生まない＝3
詳細は下のコメントを参照</t>
        </r>
      </text>
    </comment>
    <comment ref="H14" authorId="0" shapeId="0">
      <text>
        <r>
          <rPr>
            <b/>
            <sz val="9"/>
            <color indexed="81"/>
            <rFont val="ＭＳ Ｐゴシック"/>
            <family val="3"/>
            <charset val="128"/>
          </rPr>
          <t>中古物件購入＝1
太陽光＝１
修繕等で新たな収益を生まない＝3
詳細は下のコメントを参照</t>
        </r>
      </text>
    </comment>
    <comment ref="H15" authorId="0" shapeId="0">
      <text>
        <r>
          <rPr>
            <b/>
            <sz val="9"/>
            <color indexed="81"/>
            <rFont val="ＭＳ Ｐゴシック"/>
            <family val="3"/>
            <charset val="128"/>
          </rPr>
          <t>中古物件購入＝1
太陽光＝１
修繕等で新たな収益を生まない＝3
詳細は下のコメントを参照</t>
        </r>
      </text>
    </comment>
    <comment ref="H16" authorId="0" shapeId="0">
      <text>
        <r>
          <rPr>
            <b/>
            <sz val="9"/>
            <color indexed="81"/>
            <rFont val="ＭＳ Ｐゴシック"/>
            <family val="3"/>
            <charset val="128"/>
          </rPr>
          <t>中古物件購入＝1
太陽光＝１
修繕等で新たな収益を生まない＝3
詳細は下のコメントを参照</t>
        </r>
      </text>
    </comment>
    <comment ref="H17" authorId="0" shapeId="0">
      <text>
        <r>
          <rPr>
            <b/>
            <sz val="9"/>
            <color indexed="81"/>
            <rFont val="ＭＳ Ｐゴシック"/>
            <family val="3"/>
            <charset val="128"/>
          </rPr>
          <t>中古物件購入＝1
太陽光＝１
修繕等で新たな収益を生まない＝3
詳細は下のコメントを参照</t>
        </r>
      </text>
    </comment>
    <comment ref="H18" authorId="0" shapeId="0">
      <text>
        <r>
          <rPr>
            <b/>
            <sz val="9"/>
            <color indexed="81"/>
            <rFont val="ＭＳ Ｐゴシック"/>
            <family val="3"/>
            <charset val="128"/>
          </rPr>
          <t>中古物件購入＝1
太陽光＝１
修繕等で新たな収益を生まない＝3
詳細は下のコメントを参照</t>
        </r>
      </text>
    </comment>
    <comment ref="H19" authorId="0" shapeId="0">
      <text>
        <r>
          <rPr>
            <b/>
            <sz val="9"/>
            <color indexed="81"/>
            <rFont val="ＭＳ Ｐゴシック"/>
            <family val="3"/>
            <charset val="128"/>
          </rPr>
          <t>中古物件購入＝1
太陽光＝１
修繕等で新たな収益を生まない＝3
詳細は下のコメントを参照</t>
        </r>
      </text>
    </comment>
    <comment ref="H20" authorId="0" shapeId="0">
      <text>
        <r>
          <rPr>
            <b/>
            <sz val="9"/>
            <color indexed="81"/>
            <rFont val="ＭＳ Ｐゴシック"/>
            <family val="3"/>
            <charset val="128"/>
          </rPr>
          <t>中古物件購入＝1
太陽光＝１
修繕等で新たな収益を生まない＝3
詳細は下のコメントを参照</t>
        </r>
      </text>
    </comment>
    <comment ref="H21" authorId="0" shapeId="0">
      <text>
        <r>
          <rPr>
            <b/>
            <sz val="9"/>
            <color indexed="81"/>
            <rFont val="ＭＳ Ｐゴシック"/>
            <family val="3"/>
            <charset val="128"/>
          </rPr>
          <t>中古物件購入＝1
太陽光＝１
修繕等で新たな収益を生まない＝3
詳細は下のコメントを参照</t>
        </r>
      </text>
    </comment>
    <comment ref="H22" authorId="0" shapeId="0">
      <text>
        <r>
          <rPr>
            <b/>
            <sz val="9"/>
            <color indexed="81"/>
            <rFont val="ＭＳ Ｐゴシック"/>
            <family val="3"/>
            <charset val="128"/>
          </rPr>
          <t>中古物件購入＝1
太陽光＝１
修繕等で新たな収益を生まない＝3
詳細は下のコメントを参照</t>
        </r>
      </text>
    </comment>
    <comment ref="H23" authorId="0" shapeId="0">
      <text>
        <r>
          <rPr>
            <b/>
            <sz val="9"/>
            <color indexed="81"/>
            <rFont val="ＭＳ Ｐゴシック"/>
            <family val="3"/>
            <charset val="128"/>
          </rPr>
          <t>中古物件購入＝1
太陽光＝１
修繕等で新たな収益を生まない＝3
詳細は下のコメントを参照</t>
        </r>
      </text>
    </comment>
    <comment ref="H24" authorId="0" shapeId="0">
      <text>
        <r>
          <rPr>
            <b/>
            <sz val="9"/>
            <color indexed="81"/>
            <rFont val="ＭＳ Ｐゴシック"/>
            <family val="3"/>
            <charset val="128"/>
          </rPr>
          <t>中古物件購入＝1
太陽光＝１
修繕等で新たな収益を生まない＝3
詳細は下のコメントを参照</t>
        </r>
      </text>
    </comment>
  </commentList>
</comments>
</file>

<file path=xl/sharedStrings.xml><?xml version="1.0" encoding="utf-8"?>
<sst xmlns="http://schemas.openxmlformats.org/spreadsheetml/2006/main" count="216" uniqueCount="138">
  <si>
    <t>物件名</t>
    <rPh sb="0" eb="2">
      <t>ブッケン</t>
    </rPh>
    <rPh sb="2" eb="3">
      <t>メイ</t>
    </rPh>
    <phoneticPr fontId="1"/>
  </si>
  <si>
    <t>所在地</t>
    <rPh sb="0" eb="3">
      <t>ショザイチ</t>
    </rPh>
    <phoneticPr fontId="1"/>
  </si>
  <si>
    <t>借入
金融機関</t>
    <rPh sb="0" eb="2">
      <t>カリイレ</t>
    </rPh>
    <rPh sb="3" eb="5">
      <t>キンユウ</t>
    </rPh>
    <rPh sb="5" eb="7">
      <t>キカン</t>
    </rPh>
    <phoneticPr fontId="1"/>
  </si>
  <si>
    <t>現状の
返済期限</t>
    <rPh sb="0" eb="2">
      <t>ゲンジョウ</t>
    </rPh>
    <rPh sb="4" eb="6">
      <t>ヘンサイ</t>
    </rPh>
    <rPh sb="6" eb="8">
      <t>キゲン</t>
    </rPh>
    <phoneticPr fontId="1"/>
  </si>
  <si>
    <t>現状の
借入残高</t>
    <rPh sb="0" eb="2">
      <t>ゲンジョウ</t>
    </rPh>
    <rPh sb="4" eb="6">
      <t>カリイレ</t>
    </rPh>
    <rPh sb="6" eb="8">
      <t>ザンダカ</t>
    </rPh>
    <phoneticPr fontId="1"/>
  </si>
  <si>
    <t>現状
入居数</t>
    <rPh sb="0" eb="2">
      <t>ゲンジョウ</t>
    </rPh>
    <rPh sb="3" eb="5">
      <t>ニュウキョ</t>
    </rPh>
    <rPh sb="5" eb="6">
      <t>ブスウ</t>
    </rPh>
    <phoneticPr fontId="1"/>
  </si>
  <si>
    <t>部屋数</t>
    <rPh sb="1" eb="2">
      <t>ヤ</t>
    </rPh>
    <rPh sb="2" eb="3">
      <t>スウ</t>
    </rPh>
    <phoneticPr fontId="1"/>
  </si>
  <si>
    <t>中古の
場合
経過年数</t>
    <rPh sb="0" eb="2">
      <t>チュウコ</t>
    </rPh>
    <rPh sb="4" eb="6">
      <t>バアイ</t>
    </rPh>
    <rPh sb="7" eb="9">
      <t>ケイカ</t>
    </rPh>
    <rPh sb="9" eb="11">
      <t>ネンスウ</t>
    </rPh>
    <phoneticPr fontId="1"/>
  </si>
  <si>
    <t>新築から
最終期限
までの
年数</t>
    <rPh sb="0" eb="2">
      <t>シンチク</t>
    </rPh>
    <rPh sb="5" eb="7">
      <t>サイシュウ</t>
    </rPh>
    <rPh sb="7" eb="9">
      <t>キゲン</t>
    </rPh>
    <rPh sb="14" eb="16">
      <t>ネンスウ</t>
    </rPh>
    <rPh sb="15" eb="16">
      <t>ケイネン</t>
    </rPh>
    <phoneticPr fontId="1"/>
  </si>
  <si>
    <t>現状返済
元利金
（年）</t>
    <rPh sb="0" eb="2">
      <t>ゲンジョウ</t>
    </rPh>
    <rPh sb="2" eb="4">
      <t>ヘンサイ</t>
    </rPh>
    <rPh sb="5" eb="8">
      <t>ガンリキン</t>
    </rPh>
    <rPh sb="10" eb="11">
      <t>ネン</t>
    </rPh>
    <phoneticPr fontId="1"/>
  </si>
  <si>
    <t>共通項目</t>
    <rPh sb="0" eb="2">
      <t>キョウツウ</t>
    </rPh>
    <rPh sb="2" eb="4">
      <t>コウモク</t>
    </rPh>
    <phoneticPr fontId="1"/>
  </si>
  <si>
    <t>サブリース
契約の
有無</t>
    <rPh sb="6" eb="8">
      <t>ケイヤク</t>
    </rPh>
    <rPh sb="10" eb="12">
      <t>ウム</t>
    </rPh>
    <phoneticPr fontId="1"/>
  </si>
  <si>
    <t>現状
返済
比率</t>
    <rPh sb="0" eb="2">
      <t>ゲンジョウ</t>
    </rPh>
    <rPh sb="3" eb="5">
      <t>ヘンサイ</t>
    </rPh>
    <rPh sb="6" eb="8">
      <t>ヒリツ</t>
    </rPh>
    <phoneticPr fontId="1"/>
  </si>
  <si>
    <t>今後
返済
比率</t>
    <rPh sb="0" eb="2">
      <t>コンゴ</t>
    </rPh>
    <rPh sb="3" eb="5">
      <t>ヘンサイ</t>
    </rPh>
    <rPh sb="6" eb="8">
      <t>ヒリツ</t>
    </rPh>
    <phoneticPr fontId="1"/>
  </si>
  <si>
    <t>サブ
リース
契約の
有無</t>
    <rPh sb="7" eb="9">
      <t>ケイヤク</t>
    </rPh>
    <rPh sb="11" eb="13">
      <t>ウム</t>
    </rPh>
    <phoneticPr fontId="1"/>
  </si>
  <si>
    <t>借入
予定
金額</t>
    <rPh sb="0" eb="2">
      <t>カリイレ</t>
    </rPh>
    <rPh sb="3" eb="5">
      <t>ヨテイ</t>
    </rPh>
    <rPh sb="6" eb="8">
      <t>キンガク</t>
    </rPh>
    <phoneticPr fontId="1"/>
  </si>
  <si>
    <t>今後の
返済
期限</t>
    <rPh sb="0" eb="2">
      <t>コンゴ</t>
    </rPh>
    <rPh sb="4" eb="6">
      <t>ヘンサイ</t>
    </rPh>
    <rPh sb="7" eb="9">
      <t>キゲン</t>
    </rPh>
    <phoneticPr fontId="1"/>
  </si>
  <si>
    <t>今後
返済
元利金
（年）</t>
    <rPh sb="0" eb="2">
      <t>コンゴ</t>
    </rPh>
    <rPh sb="3" eb="5">
      <t>ヘンサイ</t>
    </rPh>
    <rPh sb="6" eb="9">
      <t>ガンリキン</t>
    </rPh>
    <rPh sb="11" eb="12">
      <t>ネン</t>
    </rPh>
    <phoneticPr fontId="1"/>
  </si>
  <si>
    <t>家賃
収入
（年）</t>
    <rPh sb="0" eb="2">
      <t>ヤチン</t>
    </rPh>
    <rPh sb="3" eb="5">
      <t>シュウニュウ</t>
    </rPh>
    <rPh sb="7" eb="8">
      <t>ネン</t>
    </rPh>
    <phoneticPr fontId="1"/>
  </si>
  <si>
    <t>金額単位：千円</t>
    <rPh sb="0" eb="2">
      <t>キンガク</t>
    </rPh>
    <rPh sb="2" eb="4">
      <t>タンイ</t>
    </rPh>
    <rPh sb="5" eb="7">
      <t>センエン</t>
    </rPh>
    <phoneticPr fontId="1"/>
  </si>
  <si>
    <t>物件
Ｎｏ</t>
    <rPh sb="0" eb="2">
      <t>ブッケン</t>
    </rPh>
    <phoneticPr fontId="1"/>
  </si>
  <si>
    <t>共通
Ｎｏ</t>
    <rPh sb="0" eb="2">
      <t>キョウツウ</t>
    </rPh>
    <phoneticPr fontId="1"/>
  </si>
  <si>
    <t>年間家賃収入</t>
    <rPh sb="0" eb="2">
      <t>ネンカン</t>
    </rPh>
    <rPh sb="2" eb="4">
      <t>ヤチン</t>
    </rPh>
    <rPh sb="4" eb="6">
      <t>シュウニュウ</t>
    </rPh>
    <phoneticPr fontId="2"/>
  </si>
  <si>
    <t>年間返済額</t>
    <rPh sb="0" eb="2">
      <t>ネンカン</t>
    </rPh>
    <rPh sb="2" eb="4">
      <t>ヘンサイ</t>
    </rPh>
    <rPh sb="4" eb="5">
      <t>ガク</t>
    </rPh>
    <phoneticPr fontId="2"/>
  </si>
  <si>
    <t>返済比率</t>
    <rPh sb="0" eb="2">
      <t>ヘンサイ</t>
    </rPh>
    <rPh sb="2" eb="4">
      <t>ヒリツ</t>
    </rPh>
    <phoneticPr fontId="2"/>
  </si>
  <si>
    <t>現状</t>
    <rPh sb="0" eb="2">
      <t>ゲンジョウ</t>
    </rPh>
    <phoneticPr fontId="2"/>
  </si>
  <si>
    <t>▲10％</t>
  </si>
  <si>
    <t>▲10％</t>
    <phoneticPr fontId="2"/>
  </si>
  <si>
    <t>▲20％</t>
  </si>
  <si>
    <t>▲20％</t>
    <phoneticPr fontId="2"/>
  </si>
  <si>
    <t>入居率の低下</t>
    <rPh sb="0" eb="2">
      <t>ニュウキョ</t>
    </rPh>
    <rPh sb="2" eb="3">
      <t>リツ</t>
    </rPh>
    <rPh sb="4" eb="6">
      <t>テイカ</t>
    </rPh>
    <phoneticPr fontId="2"/>
  </si>
  <si>
    <t>借換え対象物件</t>
    <rPh sb="0" eb="2">
      <t>カリカ</t>
    </rPh>
    <rPh sb="3" eb="5">
      <t>タイショウ</t>
    </rPh>
    <rPh sb="5" eb="7">
      <t>ブッケン</t>
    </rPh>
    <phoneticPr fontId="2"/>
  </si>
  <si>
    <t>借換え対象</t>
    <rPh sb="0" eb="2">
      <t>カリカ</t>
    </rPh>
    <rPh sb="3" eb="5">
      <t>タイショウ</t>
    </rPh>
    <phoneticPr fontId="2"/>
  </si>
  <si>
    <t>借換え対象外</t>
    <rPh sb="0" eb="2">
      <t>カリカ</t>
    </rPh>
    <rPh sb="3" eb="5">
      <t>タイショウ</t>
    </rPh>
    <rPh sb="5" eb="6">
      <t>ガイ</t>
    </rPh>
    <phoneticPr fontId="2"/>
  </si>
  <si>
    <t>現状合算</t>
    <rPh sb="0" eb="2">
      <t>ゲンジョウ</t>
    </rPh>
    <rPh sb="2" eb="4">
      <t>ガッサン</t>
    </rPh>
    <phoneticPr fontId="2"/>
  </si>
  <si>
    <t>新築対象物件</t>
    <rPh sb="0" eb="2">
      <t>シンチク</t>
    </rPh>
    <rPh sb="2" eb="4">
      <t>タイショウ</t>
    </rPh>
    <rPh sb="4" eb="6">
      <t>ブッケン</t>
    </rPh>
    <phoneticPr fontId="2"/>
  </si>
  <si>
    <t>借換え・新築後合計</t>
    <rPh sb="0" eb="2">
      <t>カリカ</t>
    </rPh>
    <rPh sb="4" eb="5">
      <t>シン</t>
    </rPh>
    <rPh sb="5" eb="7">
      <t>チクゴ</t>
    </rPh>
    <rPh sb="7" eb="9">
      <t>ゴウケイ</t>
    </rPh>
    <phoneticPr fontId="2"/>
  </si>
  <si>
    <t>借入残高</t>
    <rPh sb="0" eb="2">
      <t>カリイレ</t>
    </rPh>
    <rPh sb="2" eb="4">
      <t>ザンダカ</t>
    </rPh>
    <phoneticPr fontId="2"/>
  </si>
  <si>
    <t>金利
（％）</t>
    <rPh sb="0" eb="2">
      <t>キンリ</t>
    </rPh>
    <phoneticPr fontId="1"/>
  </si>
  <si>
    <t>▲1％</t>
    <phoneticPr fontId="2"/>
  </si>
  <si>
    <t>▲2％</t>
    <phoneticPr fontId="2"/>
  </si>
  <si>
    <t>金利の上昇</t>
    <rPh sb="0" eb="2">
      <t>キンリ</t>
    </rPh>
    <rPh sb="3" eb="5">
      <t>ジョウショウ</t>
    </rPh>
    <phoneticPr fontId="2"/>
  </si>
  <si>
    <t>入居率低下及び
金利上昇</t>
    <rPh sb="0" eb="2">
      <t>ニュウキョ</t>
    </rPh>
    <rPh sb="2" eb="3">
      <t>リツ</t>
    </rPh>
    <rPh sb="3" eb="5">
      <t>テイカ</t>
    </rPh>
    <rPh sb="5" eb="6">
      <t>オヨ</t>
    </rPh>
    <rPh sb="8" eb="10">
      <t>キンリ</t>
    </rPh>
    <rPh sb="10" eb="12">
      <t>ジョウショウ</t>
    </rPh>
    <phoneticPr fontId="2"/>
  </si>
  <si>
    <t>ストレステスト</t>
    <phoneticPr fontId="2"/>
  </si>
  <si>
    <t>現状物件</t>
    <rPh sb="0" eb="2">
      <t>ゲンジョウ</t>
    </rPh>
    <rPh sb="2" eb="4">
      <t>ブッケン</t>
    </rPh>
    <phoneticPr fontId="2"/>
  </si>
  <si>
    <t>▲10％</t>
    <phoneticPr fontId="2"/>
  </si>
  <si>
    <t>▲10％
1％</t>
    <phoneticPr fontId="2"/>
  </si>
  <si>
    <t>部屋数</t>
    <rPh sb="0" eb="2">
      <t>ヘヤ</t>
    </rPh>
    <rPh sb="2" eb="3">
      <t>スウ</t>
    </rPh>
    <phoneticPr fontId="2"/>
  </si>
  <si>
    <t>入居数</t>
    <rPh sb="0" eb="2">
      <t>ニュウキョ</t>
    </rPh>
    <rPh sb="2" eb="3">
      <t>スウ</t>
    </rPh>
    <phoneticPr fontId="2"/>
  </si>
  <si>
    <t>入居率</t>
    <rPh sb="0" eb="2">
      <t>ニュウキョ</t>
    </rPh>
    <rPh sb="2" eb="3">
      <t>リツ</t>
    </rPh>
    <phoneticPr fontId="2"/>
  </si>
  <si>
    <t>サブリース
会社</t>
    <rPh sb="6" eb="8">
      <t>ガイシャ</t>
    </rPh>
    <phoneticPr fontId="1"/>
  </si>
  <si>
    <t>収益物件調査表</t>
    <rPh sb="0" eb="2">
      <t>シュウエキ</t>
    </rPh>
    <rPh sb="2" eb="4">
      <t>ブッケン</t>
    </rPh>
    <rPh sb="4" eb="6">
      <t>チョウサ</t>
    </rPh>
    <rPh sb="6" eb="7">
      <t>ヒョウ</t>
    </rPh>
    <phoneticPr fontId="1"/>
  </si>
  <si>
    <t>金額単位：千円</t>
    <rPh sb="0" eb="2">
      <t>キンガク</t>
    </rPh>
    <rPh sb="2" eb="4">
      <t>タンイ</t>
    </rPh>
    <rPh sb="5" eb="7">
      <t>センエン</t>
    </rPh>
    <phoneticPr fontId="2"/>
  </si>
  <si>
    <t>▲10％
1％</t>
    <phoneticPr fontId="2"/>
  </si>
  <si>
    <t>債務者名</t>
    <rPh sb="0" eb="3">
      <t>サイムシャ</t>
    </rPh>
    <rPh sb="3" eb="4">
      <t>メイ</t>
    </rPh>
    <phoneticPr fontId="1"/>
  </si>
  <si>
    <t>債務者名</t>
    <rPh sb="0" eb="3">
      <t>サイムシャ</t>
    </rPh>
    <rPh sb="3" eb="4">
      <t>メイ</t>
    </rPh>
    <phoneticPr fontId="2"/>
  </si>
  <si>
    <t>千円</t>
    <rPh sb="0" eb="2">
      <t>センエン</t>
    </rPh>
    <phoneticPr fontId="1"/>
  </si>
  <si>
    <t>※新規とは、中古物件の購入を含む</t>
    <rPh sb="1" eb="3">
      <t>シンキ</t>
    </rPh>
    <rPh sb="6" eb="8">
      <t>チュウコ</t>
    </rPh>
    <rPh sb="8" eb="10">
      <t>ブッケン</t>
    </rPh>
    <rPh sb="11" eb="13">
      <t>コウニュウ</t>
    </rPh>
    <rPh sb="14" eb="15">
      <t>フク</t>
    </rPh>
    <phoneticPr fontId="1"/>
  </si>
  <si>
    <t>新規取得物件</t>
    <rPh sb="0" eb="2">
      <t>シンキ</t>
    </rPh>
    <rPh sb="2" eb="4">
      <t>シュトク</t>
    </rPh>
    <rPh sb="4" eb="6">
      <t>ブッケン</t>
    </rPh>
    <phoneticPr fontId="2"/>
  </si>
  <si>
    <t>構造</t>
    <rPh sb="0" eb="2">
      <t>コウゾウ</t>
    </rPh>
    <phoneticPr fontId="1"/>
  </si>
  <si>
    <t>耐用年数</t>
    <rPh sb="0" eb="2">
      <t>タイヨウ</t>
    </rPh>
    <rPh sb="2" eb="4">
      <t>ネンスウ</t>
    </rPh>
    <phoneticPr fontId="1"/>
  </si>
  <si>
    <t>耐用年数との差</t>
    <rPh sb="0" eb="2">
      <t>タイヨウ</t>
    </rPh>
    <rPh sb="2" eb="4">
      <t>ネンスウ</t>
    </rPh>
    <rPh sb="6" eb="7">
      <t>サ</t>
    </rPh>
    <phoneticPr fontId="1"/>
  </si>
  <si>
    <t>合計</t>
    <rPh sb="0" eb="2">
      <t>ゴウケイ</t>
    </rPh>
    <phoneticPr fontId="1"/>
  </si>
  <si>
    <t>当庫
預金</t>
    <rPh sb="0" eb="2">
      <t>トウコ</t>
    </rPh>
    <rPh sb="3" eb="5">
      <t>ヨキン</t>
    </rPh>
    <phoneticPr fontId="1"/>
  </si>
  <si>
    <t>他行
預金</t>
    <rPh sb="0" eb="2">
      <t>タコウ</t>
    </rPh>
    <rPh sb="3" eb="5">
      <t>ヨキン</t>
    </rPh>
    <phoneticPr fontId="1"/>
  </si>
  <si>
    <t>現状・借換え・新規合計</t>
    <rPh sb="0" eb="2">
      <t>ゲンジョウ</t>
    </rPh>
    <rPh sb="3" eb="5">
      <t>カリカ</t>
    </rPh>
    <rPh sb="7" eb="9">
      <t>シンキ</t>
    </rPh>
    <rPh sb="9" eb="11">
      <t>ゴウケイ</t>
    </rPh>
    <phoneticPr fontId="2"/>
  </si>
  <si>
    <t>当庫家賃振込</t>
    <rPh sb="0" eb="2">
      <t>トウコ</t>
    </rPh>
    <rPh sb="2" eb="4">
      <t>ヤチン</t>
    </rPh>
    <rPh sb="4" eb="6">
      <t>フリコミ</t>
    </rPh>
    <phoneticPr fontId="1"/>
  </si>
  <si>
    <t>作成日</t>
    <rPh sb="0" eb="3">
      <t>サクセイビ</t>
    </rPh>
    <phoneticPr fontId="2"/>
  </si>
  <si>
    <t>新規=1
借換=2
現状=3
修繕=3</t>
    <rPh sb="0" eb="2">
      <t>シンキ</t>
    </rPh>
    <rPh sb="5" eb="7">
      <t>カリカ</t>
    </rPh>
    <rPh sb="10" eb="12">
      <t>ゲンジョウ</t>
    </rPh>
    <rPh sb="15" eb="17">
      <t>シュウゼン</t>
    </rPh>
    <phoneticPr fontId="1"/>
  </si>
  <si>
    <t>※構造：鉄筋鉄骨コンクリート造＝SRC  鉄筋コンクリート造＝RC  鉄骨造＝S  軽量鉄骨造＝軽S  コンクリートブロック造＝B  木造＝W　太陽光発電＝PV</t>
    <rPh sb="1" eb="3">
      <t>コウゾウ</t>
    </rPh>
    <rPh sb="4" eb="6">
      <t>テッキン</t>
    </rPh>
    <rPh sb="6" eb="8">
      <t>テッコツ</t>
    </rPh>
    <rPh sb="14" eb="15">
      <t>ツク</t>
    </rPh>
    <rPh sb="21" eb="23">
      <t>テッキン</t>
    </rPh>
    <rPh sb="29" eb="30">
      <t>ヅク</t>
    </rPh>
    <rPh sb="35" eb="37">
      <t>テッコツ</t>
    </rPh>
    <rPh sb="37" eb="38">
      <t>ヅク</t>
    </rPh>
    <rPh sb="42" eb="44">
      <t>ケイリョウ</t>
    </rPh>
    <rPh sb="44" eb="46">
      <t>テッコツ</t>
    </rPh>
    <rPh sb="46" eb="47">
      <t>ヅク</t>
    </rPh>
    <rPh sb="48" eb="49">
      <t>ケイ</t>
    </rPh>
    <rPh sb="62" eb="63">
      <t>ツク</t>
    </rPh>
    <rPh sb="67" eb="69">
      <t>モクゾウ</t>
    </rPh>
    <rPh sb="72" eb="75">
      <t>タイヨウコウ</t>
    </rPh>
    <rPh sb="75" eb="77">
      <t>ハツデン</t>
    </rPh>
    <phoneticPr fontId="1"/>
  </si>
  <si>
    <t>既存借入状況および新たに修繕資金を融資する場合に記載</t>
    <rPh sb="0" eb="2">
      <t>キゾン</t>
    </rPh>
    <rPh sb="2" eb="4">
      <t>カリイレ</t>
    </rPh>
    <rPh sb="4" eb="6">
      <t>ジョウキョウ</t>
    </rPh>
    <rPh sb="9" eb="10">
      <t>アラ</t>
    </rPh>
    <rPh sb="12" eb="14">
      <t>シュウゼン</t>
    </rPh>
    <rPh sb="14" eb="16">
      <t>シキン</t>
    </rPh>
    <rPh sb="17" eb="19">
      <t>ユウシ</t>
    </rPh>
    <rPh sb="21" eb="23">
      <t>バアイ</t>
    </rPh>
    <rPh sb="24" eb="26">
      <t>キサイ</t>
    </rPh>
    <phoneticPr fontId="1"/>
  </si>
  <si>
    <t>※既存の物件（融資あり）に太陽光設置を設置する場合は、新たな行に当該共通Ｎｏを入力し物件名を記入。共通項目、「新規＝1」、「太陽光」を選択、「家賃収入」欄へ売電収入、借入明細を「新たに（新規・肩代わり）融資する場合に記載」へ記入</t>
    <rPh sb="1" eb="3">
      <t>キゾン</t>
    </rPh>
    <rPh sb="4" eb="6">
      <t>ブッケン</t>
    </rPh>
    <rPh sb="7" eb="9">
      <t>ユウシ</t>
    </rPh>
    <rPh sb="13" eb="16">
      <t>タイヨウコウ</t>
    </rPh>
    <rPh sb="16" eb="18">
      <t>セッチ</t>
    </rPh>
    <rPh sb="19" eb="21">
      <t>セッチ</t>
    </rPh>
    <rPh sb="23" eb="25">
      <t>バアイ</t>
    </rPh>
    <rPh sb="27" eb="28">
      <t>アラ</t>
    </rPh>
    <rPh sb="30" eb="31">
      <t>ギョウ</t>
    </rPh>
    <rPh sb="42" eb="44">
      <t>ブッケン</t>
    </rPh>
    <rPh sb="44" eb="45">
      <t>メイ</t>
    </rPh>
    <rPh sb="46" eb="48">
      <t>キニュウ</t>
    </rPh>
    <rPh sb="49" eb="51">
      <t>キョウツウ</t>
    </rPh>
    <rPh sb="51" eb="53">
      <t>コウモク</t>
    </rPh>
    <rPh sb="55" eb="57">
      <t>シンキ</t>
    </rPh>
    <rPh sb="71" eb="73">
      <t>ヤチン</t>
    </rPh>
    <rPh sb="73" eb="75">
      <t>シュウニュウ</t>
    </rPh>
    <rPh sb="76" eb="77">
      <t>ラン</t>
    </rPh>
    <rPh sb="78" eb="80">
      <t>バイデン</t>
    </rPh>
    <rPh sb="80" eb="82">
      <t>シュウニュウ</t>
    </rPh>
    <rPh sb="83" eb="85">
      <t>カリイレ</t>
    </rPh>
    <rPh sb="85" eb="87">
      <t>メイサイ</t>
    </rPh>
    <rPh sb="89" eb="90">
      <t>アラ</t>
    </rPh>
    <rPh sb="93" eb="95">
      <t>シンキ</t>
    </rPh>
    <rPh sb="96" eb="98">
      <t>カタガ</t>
    </rPh>
    <rPh sb="101" eb="103">
      <t>ユウシ</t>
    </rPh>
    <rPh sb="105" eb="107">
      <t>バアイ</t>
    </rPh>
    <rPh sb="108" eb="110">
      <t>キサイ</t>
    </rPh>
    <rPh sb="112" eb="114">
      <t>キニュウ</t>
    </rPh>
    <phoneticPr fontId="1"/>
  </si>
  <si>
    <t>※既存の物件（融資あり）を修繕等する場合で新たな収入が発生しない場合は、新たな行に当該共通Ｎｏを入力し物件名を記入。共通項目「修繕＝3」、「修繕」を選択。借入明細は「既存借入状況および新たに修繕資金を融資する場合に記載」へ記入</t>
    <rPh sb="1" eb="3">
      <t>キゾン</t>
    </rPh>
    <rPh sb="4" eb="6">
      <t>ブッケン</t>
    </rPh>
    <rPh sb="7" eb="9">
      <t>ユウシ</t>
    </rPh>
    <rPh sb="13" eb="15">
      <t>シュウゼン</t>
    </rPh>
    <rPh sb="15" eb="16">
      <t>トウ</t>
    </rPh>
    <rPh sb="18" eb="20">
      <t>バアイ</t>
    </rPh>
    <rPh sb="21" eb="22">
      <t>アラ</t>
    </rPh>
    <rPh sb="24" eb="26">
      <t>シュウニュウ</t>
    </rPh>
    <rPh sb="27" eb="29">
      <t>ハッセイ</t>
    </rPh>
    <rPh sb="32" eb="34">
      <t>バアイ</t>
    </rPh>
    <rPh sb="36" eb="37">
      <t>アラ</t>
    </rPh>
    <rPh sb="39" eb="40">
      <t>コウ</t>
    </rPh>
    <rPh sb="41" eb="43">
      <t>トウガイ</t>
    </rPh>
    <rPh sb="43" eb="45">
      <t>キョウツウ</t>
    </rPh>
    <rPh sb="48" eb="50">
      <t>ニュウリョク</t>
    </rPh>
    <rPh sb="51" eb="53">
      <t>ブッケン</t>
    </rPh>
    <rPh sb="53" eb="54">
      <t>メイ</t>
    </rPh>
    <rPh sb="55" eb="57">
      <t>キニュウ</t>
    </rPh>
    <rPh sb="58" eb="60">
      <t>キョウツウ</t>
    </rPh>
    <rPh sb="60" eb="62">
      <t>コウモク</t>
    </rPh>
    <rPh sb="63" eb="65">
      <t>シュウゼン</t>
    </rPh>
    <rPh sb="70" eb="72">
      <t>シュウゼン</t>
    </rPh>
    <rPh sb="74" eb="76">
      <t>センタク</t>
    </rPh>
    <rPh sb="77" eb="79">
      <t>カリイレ</t>
    </rPh>
    <rPh sb="79" eb="81">
      <t>メイサイ</t>
    </rPh>
    <rPh sb="107" eb="109">
      <t>キサイ</t>
    </rPh>
    <rPh sb="111" eb="113">
      <t>キニュウ</t>
    </rPh>
    <phoneticPr fontId="1"/>
  </si>
  <si>
    <t>新たに（新規・肩代わり）融資をする場合に記載</t>
    <rPh sb="0" eb="1">
      <t>アラ</t>
    </rPh>
    <rPh sb="4" eb="6">
      <t>シンキ</t>
    </rPh>
    <rPh sb="7" eb="9">
      <t>カタガ</t>
    </rPh>
    <rPh sb="12" eb="14">
      <t>ユウシ</t>
    </rPh>
    <rPh sb="17" eb="19">
      <t>バアイ</t>
    </rPh>
    <rPh sb="20" eb="22">
      <t>キサイ</t>
    </rPh>
    <phoneticPr fontId="1"/>
  </si>
  <si>
    <t>備考欄</t>
    <rPh sb="0" eb="2">
      <t>ビコウ</t>
    </rPh>
    <rPh sb="2" eb="3">
      <t>ラン</t>
    </rPh>
    <phoneticPr fontId="2"/>
  </si>
  <si>
    <t>有り</t>
    <rPh sb="0" eb="1">
      <t>ア</t>
    </rPh>
    <phoneticPr fontId="1"/>
  </si>
  <si>
    <t>・10年以内に大規模修繕実施計画があるか</t>
    <rPh sb="3" eb="4">
      <t>ネン</t>
    </rPh>
    <rPh sb="4" eb="6">
      <t>イナイ</t>
    </rPh>
    <rPh sb="7" eb="10">
      <t>ダイキボ</t>
    </rPh>
    <rPh sb="10" eb="12">
      <t>シュウゼン</t>
    </rPh>
    <rPh sb="12" eb="14">
      <t>ジッシ</t>
    </rPh>
    <rPh sb="14" eb="16">
      <t>ケイカク</t>
    </rPh>
    <phoneticPr fontId="1"/>
  </si>
  <si>
    <t>千円</t>
    <rPh sb="0" eb="2">
      <t>センエン</t>
    </rPh>
    <phoneticPr fontId="2"/>
  </si>
  <si>
    <t>不動産所得以外の収入状況</t>
    <rPh sb="0" eb="3">
      <t>フドウサン</t>
    </rPh>
    <rPh sb="3" eb="5">
      <t>ショトク</t>
    </rPh>
    <rPh sb="5" eb="7">
      <t>イガイ</t>
    </rPh>
    <rPh sb="8" eb="10">
      <t>シュウニュウ</t>
    </rPh>
    <rPh sb="10" eb="12">
      <t>ジョウキョウ</t>
    </rPh>
    <phoneticPr fontId="2"/>
  </si>
  <si>
    <t>所見欄</t>
    <rPh sb="0" eb="2">
      <t>ショケン</t>
    </rPh>
    <rPh sb="2" eb="3">
      <t>ラン</t>
    </rPh>
    <phoneticPr fontId="2"/>
  </si>
  <si>
    <t>修繕計画と預金状況に対する所見を記述
・不十分な場合はどうするのか
・賃貸物件以外の収入はあるのか
・収益物件の収入は他の支出に使われているのか等具体的に記載のこと</t>
    <rPh sb="0" eb="2">
      <t>シュウゼン</t>
    </rPh>
    <rPh sb="2" eb="4">
      <t>ケイカク</t>
    </rPh>
    <rPh sb="5" eb="7">
      <t>ヨキン</t>
    </rPh>
    <rPh sb="7" eb="9">
      <t>ジョウキョウ</t>
    </rPh>
    <rPh sb="10" eb="11">
      <t>タイ</t>
    </rPh>
    <rPh sb="13" eb="15">
      <t>ショケン</t>
    </rPh>
    <rPh sb="16" eb="18">
      <t>キジュツ</t>
    </rPh>
    <rPh sb="20" eb="23">
      <t>フジュウブン</t>
    </rPh>
    <rPh sb="24" eb="26">
      <t>バアイ</t>
    </rPh>
    <rPh sb="35" eb="37">
      <t>チンタイ</t>
    </rPh>
    <rPh sb="37" eb="39">
      <t>ブッケン</t>
    </rPh>
    <rPh sb="39" eb="41">
      <t>イガイ</t>
    </rPh>
    <rPh sb="42" eb="44">
      <t>シュウニュウ</t>
    </rPh>
    <rPh sb="51" eb="53">
      <t>シュウエキ</t>
    </rPh>
    <rPh sb="53" eb="55">
      <t>ブッケン</t>
    </rPh>
    <rPh sb="56" eb="58">
      <t>シュウニュウ</t>
    </rPh>
    <rPh sb="59" eb="60">
      <t>タ</t>
    </rPh>
    <rPh sb="61" eb="63">
      <t>シシュツ</t>
    </rPh>
    <rPh sb="64" eb="65">
      <t>ツカ</t>
    </rPh>
    <rPh sb="72" eb="73">
      <t>トウ</t>
    </rPh>
    <rPh sb="73" eb="76">
      <t>グタイテキ</t>
    </rPh>
    <rPh sb="77" eb="79">
      <t>キサイ</t>
    </rPh>
    <phoneticPr fontId="1"/>
  </si>
  <si>
    <r>
      <t xml:space="preserve">築年月日
</t>
    </r>
    <r>
      <rPr>
        <sz val="8"/>
        <color indexed="8"/>
        <rFont val="ＭＳ Ｐゴシック"/>
        <family val="3"/>
        <charset val="128"/>
      </rPr>
      <t>（予定年月日）</t>
    </r>
    <rPh sb="0" eb="1">
      <t>チク</t>
    </rPh>
    <rPh sb="1" eb="3">
      <t>ネンゲツ</t>
    </rPh>
    <rPh sb="3" eb="4">
      <t>ヒ</t>
    </rPh>
    <rPh sb="6" eb="8">
      <t>ヨテイ</t>
    </rPh>
    <rPh sb="8" eb="9">
      <t>ネン</t>
    </rPh>
    <rPh sb="9" eb="10">
      <t>ツキ</t>
    </rPh>
    <rPh sb="10" eb="11">
      <t>ヒ</t>
    </rPh>
    <phoneticPr fontId="1"/>
  </si>
  <si>
    <t>※新築の場合は、現状入居数および家賃収入は満室時の95％（切り上げ）で記載する。</t>
    <rPh sb="1" eb="3">
      <t>シンチク</t>
    </rPh>
    <rPh sb="4" eb="6">
      <t>バアイ</t>
    </rPh>
    <rPh sb="8" eb="10">
      <t>ゲンジョウ</t>
    </rPh>
    <rPh sb="10" eb="12">
      <t>ニュウキョ</t>
    </rPh>
    <rPh sb="12" eb="13">
      <t>カズ</t>
    </rPh>
    <rPh sb="16" eb="18">
      <t>ヤチン</t>
    </rPh>
    <rPh sb="18" eb="20">
      <t>シュウニュウ</t>
    </rPh>
    <rPh sb="21" eb="23">
      <t>マンシツ</t>
    </rPh>
    <rPh sb="23" eb="24">
      <t>ジ</t>
    </rPh>
    <rPh sb="29" eb="30">
      <t>キ</t>
    </rPh>
    <rPh sb="31" eb="32">
      <t>ア</t>
    </rPh>
    <rPh sb="35" eb="37">
      <t>キサイ</t>
    </rPh>
    <phoneticPr fontId="1"/>
  </si>
  <si>
    <t>全体入居率</t>
    <rPh sb="0" eb="2">
      <t>ゼンタイ</t>
    </rPh>
    <rPh sb="2" eb="4">
      <t>ニュウキョ</t>
    </rPh>
    <rPh sb="4" eb="5">
      <t>リツ</t>
    </rPh>
    <phoneticPr fontId="2"/>
  </si>
  <si>
    <t>返済額合計</t>
    <rPh sb="0" eb="2">
      <t>ヘンサイ</t>
    </rPh>
    <rPh sb="2" eb="3">
      <t>ガク</t>
    </rPh>
    <rPh sb="3" eb="5">
      <t>ゴウケイ</t>
    </rPh>
    <phoneticPr fontId="1"/>
  </si>
  <si>
    <t>返済比率</t>
    <rPh sb="0" eb="4">
      <t>ヘンサイヒリツ</t>
    </rPh>
    <phoneticPr fontId="1"/>
  </si>
  <si>
    <t>借入
年月日</t>
    <rPh sb="0" eb="2">
      <t>カリイレ</t>
    </rPh>
    <rPh sb="3" eb="6">
      <t>ネンガッピ</t>
    </rPh>
    <phoneticPr fontId="1"/>
  </si>
  <si>
    <t>▲20％
2％</t>
    <phoneticPr fontId="2"/>
  </si>
  <si>
    <t>間取り</t>
    <rPh sb="0" eb="2">
      <t>マド</t>
    </rPh>
    <phoneticPr fontId="1"/>
  </si>
  <si>
    <t>固定資産税</t>
    <rPh sb="0" eb="2">
      <t>コテイ</t>
    </rPh>
    <rPh sb="2" eb="5">
      <t>シサンゼイ</t>
    </rPh>
    <phoneticPr fontId="1"/>
  </si>
  <si>
    <t>償還可能額</t>
    <rPh sb="0" eb="2">
      <t>ショウカン</t>
    </rPh>
    <rPh sb="2" eb="5">
      <t>カノウガク</t>
    </rPh>
    <phoneticPr fontId="1"/>
  </si>
  <si>
    <t>返済後収支</t>
    <rPh sb="0" eb="2">
      <t>ヘンサイ</t>
    </rPh>
    <rPh sb="2" eb="3">
      <t>ゴ</t>
    </rPh>
    <rPh sb="3" eb="5">
      <t>シュウシ</t>
    </rPh>
    <phoneticPr fontId="1"/>
  </si>
  <si>
    <t>合計</t>
    <phoneticPr fontId="1"/>
  </si>
  <si>
    <t>修繕単価</t>
    <rPh sb="0" eb="2">
      <t>シュウゼン</t>
    </rPh>
    <rPh sb="2" eb="4">
      <t>タンカ</t>
    </rPh>
    <phoneticPr fontId="1"/>
  </si>
  <si>
    <t>必要経費</t>
    <rPh sb="0" eb="2">
      <t>ヒツヨウ</t>
    </rPh>
    <rPh sb="2" eb="4">
      <t>ケイヒ</t>
    </rPh>
    <phoneticPr fontId="1"/>
  </si>
  <si>
    <t>非表示</t>
    <rPh sb="0" eb="3">
      <t>ヒヒョウジ</t>
    </rPh>
    <phoneticPr fontId="1"/>
  </si>
  <si>
    <t>経費控除後収支</t>
    <rPh sb="0" eb="2">
      <t>ケイヒ</t>
    </rPh>
    <rPh sb="2" eb="4">
      <t>コウジョ</t>
    </rPh>
    <rPh sb="4" eb="5">
      <t>ゴ</t>
    </rPh>
    <rPh sb="5" eb="7">
      <t>シュウシ</t>
    </rPh>
    <phoneticPr fontId="2"/>
  </si>
  <si>
    <t>（内商業の部屋数）</t>
    <rPh sb="1" eb="2">
      <t>ウチ</t>
    </rPh>
    <rPh sb="2" eb="4">
      <t>ショウギョウ</t>
    </rPh>
    <rPh sb="5" eb="7">
      <t>ヘヤ</t>
    </rPh>
    <rPh sb="7" eb="8">
      <t>スウ</t>
    </rPh>
    <phoneticPr fontId="1"/>
  </si>
  <si>
    <t>貸地</t>
    <rPh sb="0" eb="2">
      <t>カシチ</t>
    </rPh>
    <phoneticPr fontId="1"/>
  </si>
  <si>
    <t>居住</t>
    <rPh sb="0" eb="2">
      <t>キョジュウ</t>
    </rPh>
    <phoneticPr fontId="1"/>
  </si>
  <si>
    <t>商業</t>
    <rPh sb="0" eb="2">
      <t>ショウギョウ</t>
    </rPh>
    <phoneticPr fontId="1"/>
  </si>
  <si>
    <t>太陽光</t>
    <rPh sb="0" eb="3">
      <t>タイヨウコウ</t>
    </rPh>
    <phoneticPr fontId="1"/>
  </si>
  <si>
    <t>・貸地
・商業
・居住
・兼用
・太陽光</t>
    <rPh sb="1" eb="3">
      <t>カシチ</t>
    </rPh>
    <rPh sb="5" eb="6">
      <t>ショウ</t>
    </rPh>
    <rPh sb="6" eb="7">
      <t>ギョウ</t>
    </rPh>
    <rPh sb="9" eb="11">
      <t>キョジュウ</t>
    </rPh>
    <rPh sb="13" eb="15">
      <t>ケンヨウ</t>
    </rPh>
    <rPh sb="17" eb="20">
      <t>タイヨウコウ</t>
    </rPh>
    <phoneticPr fontId="1"/>
  </si>
  <si>
    <t>必要経費・控除後の返済収支</t>
    <rPh sb="0" eb="2">
      <t>ヒツヨウ</t>
    </rPh>
    <rPh sb="2" eb="4">
      <t>ケイヒ</t>
    </rPh>
    <rPh sb="5" eb="7">
      <t>コウジョ</t>
    </rPh>
    <rPh sb="7" eb="8">
      <t>ゴ</t>
    </rPh>
    <rPh sb="9" eb="11">
      <t>ヘンサイ</t>
    </rPh>
    <rPh sb="11" eb="13">
      <t>シュウシ</t>
    </rPh>
    <phoneticPr fontId="1"/>
  </si>
  <si>
    <t>兼用</t>
    <rPh sb="0" eb="2">
      <t>ケンヨウ</t>
    </rPh>
    <phoneticPr fontId="1"/>
  </si>
  <si>
    <t>※商業・兼用の場合
商業部分の総面積（㎡）</t>
    <rPh sb="1" eb="3">
      <t>ショウギョウ</t>
    </rPh>
    <rPh sb="4" eb="6">
      <t>ケンヨウ</t>
    </rPh>
    <rPh sb="7" eb="9">
      <t>バアイ</t>
    </rPh>
    <rPh sb="10" eb="12">
      <t>ショウギョウ</t>
    </rPh>
    <rPh sb="12" eb="14">
      <t>ブブン</t>
    </rPh>
    <rPh sb="15" eb="18">
      <t>ソウメンセキ</t>
    </rPh>
    <phoneticPr fontId="1"/>
  </si>
  <si>
    <t>2K～2LDK</t>
  </si>
  <si>
    <t>収入</t>
    <rPh sb="0" eb="2">
      <t>シュウニュウ</t>
    </rPh>
    <phoneticPr fontId="1"/>
  </si>
  <si>
    <t>新築=1
借換=2
現状=3</t>
    <rPh sb="0" eb="2">
      <t>シンチク</t>
    </rPh>
    <rPh sb="5" eb="7">
      <t>カリカ</t>
    </rPh>
    <rPh sb="10" eb="12">
      <t>ゲンジョウ</t>
    </rPh>
    <phoneticPr fontId="1"/>
  </si>
  <si>
    <t>・商業
・居住
・兼用</t>
    <rPh sb="1" eb="2">
      <t>ショウ</t>
    </rPh>
    <rPh sb="2" eb="3">
      <t>ギョウ</t>
    </rPh>
    <rPh sb="5" eb="7">
      <t>キョジュウ</t>
    </rPh>
    <rPh sb="9" eb="11">
      <t>ケンヨウ</t>
    </rPh>
    <phoneticPr fontId="1"/>
  </si>
  <si>
    <t>修繕計画</t>
    <rPh sb="0" eb="2">
      <t>シュウゼン</t>
    </rPh>
    <rPh sb="2" eb="4">
      <t>ケイカク</t>
    </rPh>
    <phoneticPr fontId="1"/>
  </si>
  <si>
    <t>給与</t>
    <rPh sb="0" eb="2">
      <t>キュウヨ</t>
    </rPh>
    <phoneticPr fontId="1"/>
  </si>
  <si>
    <t>SRC</t>
    <phoneticPr fontId="1"/>
  </si>
  <si>
    <t>有</t>
    <rPh sb="0" eb="1">
      <t>ア</t>
    </rPh>
    <phoneticPr fontId="1"/>
  </si>
  <si>
    <t>年金</t>
    <rPh sb="0" eb="2">
      <t>ネンキン</t>
    </rPh>
    <phoneticPr fontId="1"/>
  </si>
  <si>
    <t>無</t>
    <rPh sb="0" eb="1">
      <t>ナシ</t>
    </rPh>
    <phoneticPr fontId="1"/>
  </si>
  <si>
    <t>無し</t>
    <rPh sb="0" eb="1">
      <t>ナ</t>
    </rPh>
    <phoneticPr fontId="1"/>
  </si>
  <si>
    <t>その他</t>
    <rPh sb="2" eb="3">
      <t>タ</t>
    </rPh>
    <phoneticPr fontId="1"/>
  </si>
  <si>
    <t>給与・年金</t>
    <rPh sb="0" eb="2">
      <t>キュウヨ</t>
    </rPh>
    <rPh sb="3" eb="5">
      <t>ネンキン</t>
    </rPh>
    <phoneticPr fontId="1"/>
  </si>
  <si>
    <t>軽S</t>
    <rPh sb="0" eb="1">
      <t>ケイ</t>
    </rPh>
    <phoneticPr fontId="1"/>
  </si>
  <si>
    <t>給与・その他</t>
    <rPh sb="0" eb="2">
      <t>キュウヨ</t>
    </rPh>
    <rPh sb="5" eb="6">
      <t>タ</t>
    </rPh>
    <phoneticPr fontId="1"/>
  </si>
  <si>
    <t>年金・その他</t>
    <rPh sb="0" eb="2">
      <t>ネンキン</t>
    </rPh>
    <rPh sb="5" eb="6">
      <t>タ</t>
    </rPh>
    <phoneticPr fontId="1"/>
  </si>
  <si>
    <t>不明</t>
    <rPh sb="0" eb="2">
      <t>フメイ</t>
    </rPh>
    <phoneticPr fontId="1"/>
  </si>
  <si>
    <t>RC</t>
    <phoneticPr fontId="1"/>
  </si>
  <si>
    <t>S</t>
    <phoneticPr fontId="1"/>
  </si>
  <si>
    <t>B</t>
    <phoneticPr fontId="1"/>
  </si>
  <si>
    <t>W</t>
    <phoneticPr fontId="1"/>
  </si>
  <si>
    <t>ＰＶ</t>
    <phoneticPr fontId="1"/>
  </si>
  <si>
    <t>3LDK以上</t>
  </si>
  <si>
    <t>※必要経費を基本外とする場合入力
計算根拠を備考欄に明記</t>
    <rPh sb="1" eb="3">
      <t>ヒツヨウ</t>
    </rPh>
    <rPh sb="3" eb="5">
      <t>ケイヒ</t>
    </rPh>
    <rPh sb="6" eb="8">
      <t>キホン</t>
    </rPh>
    <rPh sb="8" eb="9">
      <t>ガイ</t>
    </rPh>
    <rPh sb="12" eb="14">
      <t>バアイ</t>
    </rPh>
    <rPh sb="14" eb="16">
      <t>ニュウリョク</t>
    </rPh>
    <rPh sb="17" eb="19">
      <t>ケイサン</t>
    </rPh>
    <rPh sb="19" eb="21">
      <t>コンキョ</t>
    </rPh>
    <rPh sb="22" eb="24">
      <t>ビコウ</t>
    </rPh>
    <rPh sb="24" eb="25">
      <t>ラン</t>
    </rPh>
    <rPh sb="26" eb="28">
      <t>メイキ</t>
    </rPh>
    <phoneticPr fontId="1"/>
  </si>
  <si>
    <r>
      <t>サブリース契約条件（期間、初回更新年、以降更新年）、
その他契約に係る特記事項、</t>
    </r>
    <r>
      <rPr>
        <b/>
        <u/>
        <sz val="9"/>
        <color indexed="8"/>
        <rFont val="ＭＳ Ｐゴシック"/>
        <family val="3"/>
        <charset val="128"/>
      </rPr>
      <t>リスク認識（必須）</t>
    </r>
    <r>
      <rPr>
        <sz val="9"/>
        <color indexed="8"/>
        <rFont val="ＭＳ Ｐゴシック"/>
        <family val="3"/>
        <charset val="128"/>
      </rPr>
      <t>、
必要経費を基本外とする場合の計算根拠等</t>
    </r>
    <rPh sb="5" eb="7">
      <t>ケイヤク</t>
    </rPh>
    <rPh sb="7" eb="9">
      <t>ジョウケン</t>
    </rPh>
    <rPh sb="10" eb="12">
      <t>キカン</t>
    </rPh>
    <rPh sb="13" eb="15">
      <t>ショカイ</t>
    </rPh>
    <rPh sb="15" eb="17">
      <t>コウシン</t>
    </rPh>
    <rPh sb="17" eb="18">
      <t>ネン</t>
    </rPh>
    <rPh sb="19" eb="21">
      <t>イコウ</t>
    </rPh>
    <rPh sb="21" eb="23">
      <t>コウシン</t>
    </rPh>
    <rPh sb="23" eb="24">
      <t>ネン</t>
    </rPh>
    <rPh sb="29" eb="30">
      <t>タ</t>
    </rPh>
    <rPh sb="30" eb="32">
      <t>ケイヤク</t>
    </rPh>
    <rPh sb="33" eb="34">
      <t>カカ</t>
    </rPh>
    <rPh sb="35" eb="37">
      <t>トッキ</t>
    </rPh>
    <rPh sb="37" eb="39">
      <t>ジコウ</t>
    </rPh>
    <rPh sb="43" eb="45">
      <t>ニンシキ</t>
    </rPh>
    <rPh sb="46" eb="48">
      <t>ヒッス</t>
    </rPh>
    <rPh sb="69" eb="70">
      <t>トウ</t>
    </rPh>
    <phoneticPr fontId="1"/>
  </si>
  <si>
    <t>最終必要費用</t>
    <rPh sb="0" eb="2">
      <t>サイシュウ</t>
    </rPh>
    <rPh sb="2" eb="4">
      <t>ヒツヨウ</t>
    </rPh>
    <rPh sb="4" eb="6">
      <t>ヒヨウ</t>
    </rPh>
    <phoneticPr fontId="1"/>
  </si>
  <si>
    <t>※必要経費の計算根拠　
　貸地…固定資産税
　商業…家賃収入の5％、総面積×200円×12ヶ月、固定資産税を合算
　居住…家賃収入の5％、間取り1R～1LDK単価4千円・2K～2LDK単価6千円・3LDK以上単価8千円×12ヶ月、固定資産税を合算
　太陽光…収入の8％（損害保険・管理費・設備入替含む）</t>
    <rPh sb="1" eb="3">
      <t>ヒツヨウ</t>
    </rPh>
    <rPh sb="3" eb="5">
      <t>ケイヒ</t>
    </rPh>
    <rPh sb="6" eb="8">
      <t>ケイサン</t>
    </rPh>
    <rPh sb="8" eb="10">
      <t>コンキョ</t>
    </rPh>
    <rPh sb="13" eb="15">
      <t>カシチ</t>
    </rPh>
    <rPh sb="16" eb="18">
      <t>コテイ</t>
    </rPh>
    <rPh sb="18" eb="21">
      <t>シサンゼイ</t>
    </rPh>
    <rPh sb="23" eb="25">
      <t>ショウギョウ</t>
    </rPh>
    <rPh sb="41" eb="42">
      <t>エン</t>
    </rPh>
    <rPh sb="58" eb="60">
      <t>キョジュウ</t>
    </rPh>
    <rPh sb="61" eb="63">
      <t>ヤチン</t>
    </rPh>
    <rPh sb="63" eb="65">
      <t>シュウニュウ</t>
    </rPh>
    <rPh sb="69" eb="71">
      <t>マド</t>
    </rPh>
    <rPh sb="79" eb="81">
      <t>タンカ</t>
    </rPh>
    <rPh sb="82" eb="84">
      <t>センエン</t>
    </rPh>
    <rPh sb="92" eb="94">
      <t>タンカ</t>
    </rPh>
    <rPh sb="95" eb="97">
      <t>センエン</t>
    </rPh>
    <rPh sb="104" eb="106">
      <t>タンカ</t>
    </rPh>
    <rPh sb="107" eb="109">
      <t>センエン</t>
    </rPh>
    <rPh sb="113" eb="114">
      <t>ゲツ</t>
    </rPh>
    <rPh sb="115" eb="117">
      <t>コテイ</t>
    </rPh>
    <rPh sb="117" eb="120">
      <t>シサンゼイ</t>
    </rPh>
    <rPh sb="121" eb="123">
      <t>ガッサン</t>
    </rPh>
    <rPh sb="125" eb="128">
      <t>タイヨウコウ</t>
    </rPh>
    <rPh sb="129" eb="131">
      <t>シュウニュウ</t>
    </rPh>
    <rPh sb="135" eb="137">
      <t>ソンガイ</t>
    </rPh>
    <rPh sb="137" eb="139">
      <t>ホケン</t>
    </rPh>
    <rPh sb="140" eb="142">
      <t>カンリ</t>
    </rPh>
    <rPh sb="142" eb="143">
      <t>ヒ</t>
    </rPh>
    <rPh sb="144" eb="146">
      <t>セツビ</t>
    </rPh>
    <rPh sb="146" eb="148">
      <t>イレカエ</t>
    </rPh>
    <rPh sb="148" eb="149">
      <t>フク</t>
    </rPh>
    <phoneticPr fontId="1"/>
  </si>
  <si>
    <t>＊</t>
    <phoneticPr fontId="1"/>
  </si>
  <si>
    <r>
      <t>※修繕の場合</t>
    </r>
    <r>
      <rPr>
        <sz val="11"/>
        <color theme="1"/>
        <rFont val="ＭＳ Ｐゴシック"/>
        <family val="3"/>
        <charset val="128"/>
        <scheme val="minor"/>
      </rPr>
      <t>＊</t>
    </r>
    <rPh sb="1" eb="3">
      <t>シュウゼン</t>
    </rPh>
    <rPh sb="4" eb="6">
      <t>バアイ</t>
    </rPh>
    <phoneticPr fontId="1"/>
  </si>
  <si>
    <t>※経費控除後収支は、所得税が含まれておらず、減価償却費も考慮していないため、
　 実際の収支とは異なります。</t>
    <rPh sb="1" eb="3">
      <t>ケイヒ</t>
    </rPh>
    <rPh sb="3" eb="5">
      <t>コウジョ</t>
    </rPh>
    <rPh sb="5" eb="6">
      <t>ゴ</t>
    </rPh>
    <rPh sb="6" eb="8">
      <t>シュウシ</t>
    </rPh>
    <rPh sb="10" eb="13">
      <t>ショトクゼイ</t>
    </rPh>
    <rPh sb="14" eb="15">
      <t>フク</t>
    </rPh>
    <rPh sb="22" eb="24">
      <t>ゲンカ</t>
    </rPh>
    <rPh sb="24" eb="26">
      <t>ショウキャク</t>
    </rPh>
    <rPh sb="26" eb="27">
      <t>ヒ</t>
    </rPh>
    <rPh sb="28" eb="30">
      <t>コウリョ</t>
    </rPh>
    <rPh sb="41" eb="43">
      <t>ジッサイ</t>
    </rPh>
    <rPh sb="44" eb="46">
      <t>シュウシ</t>
    </rPh>
    <rPh sb="48" eb="49">
      <t>コト</t>
    </rPh>
    <phoneticPr fontId="2"/>
  </si>
  <si>
    <t>※経費控除後収支は所得税が含まれておらず、減価償却費も考慮していないため、 実際の収支とは異なります。</t>
    <rPh sb="1" eb="3">
      <t>ケイヒ</t>
    </rPh>
    <rPh sb="3" eb="5">
      <t>コウジョ</t>
    </rPh>
    <rPh sb="5" eb="6">
      <t>ゴ</t>
    </rPh>
    <rPh sb="6" eb="8">
      <t>シュウシ</t>
    </rPh>
    <rPh sb="9" eb="12">
      <t>ショトクゼイ</t>
    </rPh>
    <rPh sb="13" eb="14">
      <t>フク</t>
    </rPh>
    <rPh sb="21" eb="23">
      <t>ゲンカ</t>
    </rPh>
    <rPh sb="23" eb="25">
      <t>ショウキャク</t>
    </rPh>
    <rPh sb="25" eb="26">
      <t>ヒ</t>
    </rPh>
    <rPh sb="27" eb="29">
      <t>コウリョ</t>
    </rPh>
    <rPh sb="38" eb="40">
      <t>ジッサイ</t>
    </rPh>
    <rPh sb="41" eb="43">
      <t>シュウシ</t>
    </rPh>
    <rPh sb="45" eb="46">
      <t>コト</t>
    </rPh>
    <phoneticPr fontId="2"/>
  </si>
  <si>
    <t>1K～1LDK</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</si>
</sst>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0%"/>
    <numFmt numFmtId="181" formatCode="0.000%"/>
    <numFmt numFmtId="191" formatCode="0_ "/>
    <numFmt numFmtId="193" formatCode="[$-411]ggge&quot;年&quot;m&quot;月&quot;d&quot;日&quot;;@"/>
    <numFmt numFmtId="194" formatCode="0_);[Red]\(0\)"/>
    <numFmt numFmtId="197" formatCode="yyyy&quot;年&quot;m&quot;月&quot;d&quot;日&quot;;@"/>
  </numFmts>
  <fonts count="1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8"/>
      <color indexed="8"/>
      <name val="ＭＳ Ｐゴシック"/>
      <family val="3"/>
      <charset val="128"/>
    </font>
    <font>
      <sz val="9"/>
      <color indexed="8"/>
      <name val="ＭＳ Ｐゴシック"/>
      <family val="3"/>
      <charset val="128"/>
    </font>
    <font>
      <b/>
      <u/>
      <sz val="9"/>
      <color indexed="8"/>
      <name val="ＭＳ Ｐゴシック"/>
      <family val="3"/>
      <charset val="128"/>
    </font>
    <font>
      <sz val="10"/>
      <name val="ＭＳ Ｐゴシック"/>
      <family val="3"/>
      <charset val="128"/>
    </font>
    <font>
      <b/>
      <sz val="11"/>
      <color indexed="81"/>
      <name val="ＭＳ Ｐゴシック"/>
      <family val="3"/>
      <charset val="128"/>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10"/>
      <color rgb="FF000000"/>
      <name val="ＭＳ Ｐ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right style="double">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diagonal/>
    </border>
    <border>
      <left/>
      <right style="double">
        <color indexed="64"/>
      </right>
      <top style="thin">
        <color indexed="64"/>
      </top>
      <bottom style="double">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s>
  <cellStyleXfs count="3">
    <xf numFmtId="0" fontId="0"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86">
    <xf numFmtId="0" fontId="0" fillId="0" borderId="0" xfId="0">
      <alignment vertical="center"/>
    </xf>
    <xf numFmtId="0" fontId="12" fillId="0" borderId="1" xfId="0" applyFont="1" applyBorder="1" applyAlignment="1">
      <alignment horizontal="center" vertical="center" wrapText="1"/>
    </xf>
    <xf numFmtId="0" fontId="0" fillId="0" borderId="0" xfId="0" applyBorder="1" applyAlignment="1">
      <alignment horizontal="center" vertical="center"/>
    </xf>
    <xf numFmtId="0" fontId="12" fillId="0" borderId="2" xfId="0" applyFont="1" applyFill="1" applyBorder="1" applyAlignment="1">
      <alignment horizontal="center" vertical="center" wrapText="1"/>
    </xf>
    <xf numFmtId="0" fontId="12" fillId="0" borderId="3" xfId="0" applyFont="1" applyBorder="1" applyAlignment="1">
      <alignment horizontal="center" vertical="center" wrapText="1" shrinkToFi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0" fillId="0" borderId="0" xfId="0" applyFill="1">
      <alignment vertical="center"/>
    </xf>
    <xf numFmtId="0" fontId="0" fillId="0" borderId="0" xfId="0" applyAlignment="1">
      <alignment horizontal="right" vertical="center"/>
    </xf>
    <xf numFmtId="0" fontId="0" fillId="0" borderId="2" xfId="0" applyFill="1" applyBorder="1">
      <alignment vertical="center"/>
    </xf>
    <xf numFmtId="0" fontId="0" fillId="0" borderId="2" xfId="0" applyBorder="1">
      <alignment vertical="center"/>
    </xf>
    <xf numFmtId="38" fontId="11" fillId="0" borderId="0" xfId="2" applyFont="1">
      <alignment vertical="center"/>
    </xf>
    <xf numFmtId="38" fontId="12" fillId="0" borderId="6" xfId="2" applyFont="1" applyBorder="1" applyAlignment="1">
      <alignment horizontal="center" vertical="center" wrapText="1"/>
    </xf>
    <xf numFmtId="0" fontId="0" fillId="0" borderId="0" xfId="0" applyBorder="1">
      <alignment vertical="center"/>
    </xf>
    <xf numFmtId="38" fontId="11" fillId="0" borderId="2" xfId="2" applyFont="1" applyBorder="1" applyAlignment="1">
      <alignment horizontal="right" vertical="center"/>
    </xf>
    <xf numFmtId="38" fontId="0" fillId="0" borderId="2" xfId="0" applyNumberFormat="1" applyBorder="1" applyAlignment="1">
      <alignment horizontal="right" vertical="center"/>
    </xf>
    <xf numFmtId="177" fontId="11" fillId="0" borderId="2" xfId="1" applyNumberFormat="1" applyFont="1" applyBorder="1" applyAlignment="1">
      <alignment horizontal="right" vertical="center"/>
    </xf>
    <xf numFmtId="9" fontId="11" fillId="0" borderId="2" xfId="1" applyFont="1" applyBorder="1" applyAlignment="1">
      <alignment horizontal="center" vertical="center"/>
    </xf>
    <xf numFmtId="177" fontId="11" fillId="0" borderId="7" xfId="1" applyNumberFormat="1" applyFont="1" applyBorder="1" applyAlignment="1">
      <alignment horizontal="right" vertical="center"/>
    </xf>
    <xf numFmtId="38" fontId="0" fillId="0" borderId="7" xfId="0" applyNumberFormat="1" applyBorder="1" applyAlignment="1">
      <alignment horizontal="right" vertical="center"/>
    </xf>
    <xf numFmtId="38" fontId="11" fillId="0" borderId="3" xfId="2" applyFont="1" applyBorder="1" applyAlignment="1">
      <alignment horizontal="right" vertical="center"/>
    </xf>
    <xf numFmtId="177" fontId="11" fillId="0" borderId="3" xfId="1" applyNumberFormat="1" applyFont="1" applyBorder="1" applyAlignment="1">
      <alignment horizontal="right" vertical="center"/>
    </xf>
    <xf numFmtId="9" fontId="11" fillId="0" borderId="4" xfId="1" applyFont="1" applyBorder="1" applyAlignment="1">
      <alignment horizontal="center" vertical="center"/>
    </xf>
    <xf numFmtId="9" fontId="11" fillId="0" borderId="8" xfId="1" applyFont="1" applyBorder="1" applyAlignment="1">
      <alignment horizontal="center" vertical="center"/>
    </xf>
    <xf numFmtId="38" fontId="11" fillId="0" borderId="4" xfId="2" applyFont="1" applyBorder="1" applyAlignment="1">
      <alignment horizontal="right" vertical="center"/>
    </xf>
    <xf numFmtId="38" fontId="11" fillId="0" borderId="8" xfId="2" applyFont="1" applyBorder="1" applyAlignment="1">
      <alignment horizontal="right" vertical="center"/>
    </xf>
    <xf numFmtId="177" fontId="11" fillId="0" borderId="4" xfId="1" applyNumberFormat="1" applyFont="1" applyBorder="1" applyAlignment="1">
      <alignment horizontal="right" vertical="center"/>
    </xf>
    <xf numFmtId="177" fontId="11" fillId="0" borderId="8" xfId="1" applyNumberFormat="1" applyFont="1" applyBorder="1" applyAlignment="1">
      <alignment horizontal="right" vertical="center"/>
    </xf>
    <xf numFmtId="0" fontId="0" fillId="0" borderId="4" xfId="0" applyBorder="1" applyAlignment="1">
      <alignment horizontal="center" vertical="center"/>
    </xf>
    <xf numFmtId="38" fontId="0" fillId="0" borderId="4" xfId="0" applyNumberFormat="1" applyBorder="1" applyAlignment="1">
      <alignment horizontal="right" vertical="center"/>
    </xf>
    <xf numFmtId="38" fontId="0" fillId="0" borderId="8" xfId="0" applyNumberFormat="1" applyBorder="1" applyAlignment="1">
      <alignment horizontal="right" vertical="center"/>
    </xf>
    <xf numFmtId="177" fontId="11" fillId="0" borderId="2" xfId="1" applyNumberFormat="1" applyFont="1" applyBorder="1" applyAlignment="1">
      <alignment horizontal="center" vertical="center"/>
    </xf>
    <xf numFmtId="9" fontId="11" fillId="0" borderId="3" xfId="1" applyFont="1" applyBorder="1" applyAlignment="1">
      <alignment horizontal="center" vertical="center" wrapText="1"/>
    </xf>
    <xf numFmtId="0" fontId="12" fillId="0" borderId="2" xfId="0" applyFont="1" applyFill="1" applyBorder="1" applyAlignment="1" applyProtection="1">
      <alignment horizontal="center" vertical="center" wrapText="1"/>
      <protection locked="0"/>
    </xf>
    <xf numFmtId="0" fontId="0" fillId="0" borderId="2" xfId="0" applyFill="1" applyBorder="1" applyAlignment="1" applyProtection="1">
      <alignment horizontal="center" vertical="center"/>
      <protection locked="0"/>
    </xf>
    <xf numFmtId="38" fontId="11" fillId="0" borderId="2" xfId="2" applyFont="1" applyFill="1" applyBorder="1" applyAlignment="1" applyProtection="1">
      <alignment horizontal="right" vertical="center"/>
      <protection locked="0"/>
    </xf>
    <xf numFmtId="0" fontId="13" fillId="0" borderId="4" xfId="0" applyFont="1" applyFill="1" applyBorder="1" applyAlignment="1" applyProtection="1">
      <alignment horizontal="center" vertical="center"/>
      <protection locked="0"/>
    </xf>
    <xf numFmtId="38" fontId="13" fillId="0" borderId="2" xfId="2" applyFont="1" applyFill="1" applyBorder="1" applyAlignment="1" applyProtection="1">
      <alignment horizontal="right" vertical="center"/>
      <protection locked="0"/>
    </xf>
    <xf numFmtId="181" fontId="13" fillId="0" borderId="2" xfId="1" applyNumberFormat="1" applyFont="1" applyFill="1" applyBorder="1" applyAlignment="1" applyProtection="1">
      <alignment horizontal="right" vertical="center"/>
      <protection locked="0"/>
    </xf>
    <xf numFmtId="0" fontId="0" fillId="0" borderId="2" xfId="0"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38" fontId="13" fillId="0" borderId="2" xfId="2" applyFont="1" applyBorder="1" applyAlignment="1" applyProtection="1">
      <alignment horizontal="right" vertical="center"/>
      <protection locked="0"/>
    </xf>
    <xf numFmtId="181" fontId="13" fillId="0" borderId="2" xfId="1" applyNumberFormat="1" applyFont="1" applyBorder="1" applyAlignment="1" applyProtection="1">
      <alignment horizontal="right" vertical="center"/>
      <protection locked="0"/>
    </xf>
    <xf numFmtId="38" fontId="13" fillId="0" borderId="4" xfId="2" applyFont="1" applyFill="1" applyBorder="1" applyAlignment="1" applyProtection="1">
      <alignment vertical="center"/>
      <protection locked="0"/>
    </xf>
    <xf numFmtId="38" fontId="13" fillId="0" borderId="4" xfId="2" applyFont="1" applyBorder="1" applyAlignment="1" applyProtection="1">
      <alignment vertical="center"/>
      <protection locked="0"/>
    </xf>
    <xf numFmtId="0" fontId="12" fillId="0" borderId="2" xfId="0" applyFont="1" applyBorder="1" applyAlignment="1" applyProtection="1">
      <alignment horizontal="center" vertical="center" wrapText="1"/>
      <protection locked="0"/>
    </xf>
    <xf numFmtId="0" fontId="0" fillId="0" borderId="2" xfId="0" applyFill="1" applyBorder="1" applyProtection="1">
      <alignment vertical="center"/>
      <protection locked="0"/>
    </xf>
    <xf numFmtId="0" fontId="0" fillId="0" borderId="2" xfId="0" applyBorder="1" applyProtection="1">
      <alignment vertical="center"/>
      <protection locked="0"/>
    </xf>
    <xf numFmtId="0" fontId="0" fillId="0" borderId="0" xfId="0" applyBorder="1" applyAlignment="1">
      <alignment vertical="center"/>
    </xf>
    <xf numFmtId="38" fontId="11" fillId="0" borderId="0" xfId="2" applyFont="1" applyFill="1">
      <alignment vertical="center"/>
    </xf>
    <xf numFmtId="0" fontId="0" fillId="0" borderId="2" xfId="0" applyFill="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0" xfId="0" applyFill="1" applyBorder="1" applyAlignment="1">
      <alignment horizontal="center" vertical="center"/>
    </xf>
    <xf numFmtId="0" fontId="12" fillId="0" borderId="2" xfId="0" applyFont="1" applyBorder="1" applyAlignment="1">
      <alignment horizontal="center" vertical="center" wrapText="1" shrinkToFit="1"/>
    </xf>
    <xf numFmtId="0" fontId="12" fillId="2" borderId="1" xfId="0" applyFont="1" applyFill="1" applyBorder="1" applyAlignment="1">
      <alignment horizontal="center" vertical="center" wrapText="1"/>
    </xf>
    <xf numFmtId="0" fontId="12" fillId="2" borderId="8" xfId="0" applyFont="1" applyFill="1" applyBorder="1" applyAlignment="1">
      <alignment horizontal="center" vertical="center" wrapText="1"/>
    </xf>
    <xf numFmtId="177" fontId="13" fillId="2" borderId="9" xfId="1" applyNumberFormat="1" applyFont="1" applyFill="1" applyBorder="1" applyAlignment="1">
      <alignment horizontal="center" vertical="center"/>
    </xf>
    <xf numFmtId="0" fontId="12" fillId="2" borderId="10" xfId="0" applyFont="1" applyFill="1" applyBorder="1" applyAlignment="1">
      <alignment horizontal="center" vertical="center" wrapText="1"/>
    </xf>
    <xf numFmtId="177" fontId="13" fillId="2" borderId="8" xfId="1" applyNumberFormat="1" applyFont="1" applyFill="1" applyBorder="1" applyAlignment="1">
      <alignment horizontal="center" vertical="center"/>
    </xf>
    <xf numFmtId="0" fontId="0" fillId="0" borderId="0" xfId="0" applyAlignment="1">
      <alignment horizontal="center" vertical="center"/>
    </xf>
    <xf numFmtId="0" fontId="12"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0" fillId="3" borderId="2" xfId="0" applyFill="1" applyBorder="1" applyAlignment="1" applyProtection="1">
      <alignment horizontal="center" vertical="center" wrapText="1"/>
      <protection locked="0"/>
    </xf>
    <xf numFmtId="57" fontId="13" fillId="3" borderId="7" xfId="0" applyNumberFormat="1" applyFont="1" applyFill="1" applyBorder="1" applyAlignment="1" applyProtection="1">
      <alignment horizontal="center" vertical="center"/>
      <protection locked="0"/>
    </xf>
    <xf numFmtId="0" fontId="12" fillId="0" borderId="2" xfId="0" applyFont="1" applyFill="1" applyBorder="1" applyAlignment="1">
      <alignment horizontal="center" vertical="center" wrapText="1" shrinkToFit="1"/>
    </xf>
    <xf numFmtId="0" fontId="13" fillId="3" borderId="11" xfId="0" applyFont="1" applyFill="1" applyBorder="1" applyAlignment="1" applyProtection="1">
      <alignment horizontal="center" vertical="center" wrapText="1"/>
      <protection locked="0"/>
    </xf>
    <xf numFmtId="0" fontId="13" fillId="3" borderId="2" xfId="0" applyFont="1" applyFill="1" applyBorder="1" applyAlignment="1" applyProtection="1">
      <alignment horizontal="center" vertical="center"/>
      <protection locked="0"/>
    </xf>
    <xf numFmtId="38" fontId="13" fillId="3" borderId="2" xfId="2" applyFont="1" applyFill="1" applyBorder="1" applyAlignment="1" applyProtection="1">
      <alignment horizontal="center" vertical="center"/>
      <protection locked="0"/>
    </xf>
    <xf numFmtId="0" fontId="14" fillId="2" borderId="7" xfId="0" applyFont="1" applyFill="1" applyBorder="1" applyAlignment="1">
      <alignment horizontal="center" vertical="center" wrapText="1"/>
    </xf>
    <xf numFmtId="0" fontId="12" fillId="3" borderId="3" xfId="0" applyFont="1" applyFill="1" applyBorder="1" applyAlignment="1">
      <alignment horizontal="left" vertical="center" wrapText="1" shrinkToFit="1"/>
    </xf>
    <xf numFmtId="0" fontId="14" fillId="2" borderId="6"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Alignment="1">
      <alignment horizontal="center" vertical="center"/>
    </xf>
    <xf numFmtId="38" fontId="13" fillId="2" borderId="7" xfId="2" applyFont="1" applyFill="1" applyBorder="1" applyAlignment="1" applyProtection="1">
      <alignment horizontal="center" vertical="center"/>
    </xf>
    <xf numFmtId="194" fontId="13" fillId="2" borderId="2" xfId="0" applyNumberFormat="1" applyFont="1" applyFill="1" applyBorder="1" applyAlignment="1" applyProtection="1">
      <alignment horizontal="center" vertical="center"/>
    </xf>
    <xf numFmtId="0" fontId="13" fillId="2" borderId="7" xfId="0" applyNumberFormat="1" applyFont="1" applyFill="1" applyBorder="1" applyAlignment="1" applyProtection="1">
      <alignment horizontal="center" vertical="center"/>
    </xf>
    <xf numFmtId="0" fontId="13" fillId="2" borderId="2" xfId="0" applyFont="1" applyFill="1" applyBorder="1" applyAlignment="1" applyProtection="1">
      <alignment horizontal="center" vertical="center"/>
    </xf>
    <xf numFmtId="38" fontId="11" fillId="0" borderId="2" xfId="2" applyFont="1" applyBorder="1" applyAlignment="1" applyProtection="1">
      <alignment horizontal="right" vertical="center"/>
      <protection locked="0"/>
    </xf>
    <xf numFmtId="0" fontId="0" fillId="0" borderId="0" xfId="0" applyFill="1" applyBorder="1">
      <alignment vertical="center"/>
    </xf>
    <xf numFmtId="0" fontId="13" fillId="0" borderId="2" xfId="0" applyFont="1" applyBorder="1" applyAlignment="1">
      <alignment horizontal="center" vertical="center"/>
    </xf>
    <xf numFmtId="0" fontId="13" fillId="0" borderId="0" xfId="0" applyFont="1" applyBorder="1" applyProtection="1">
      <alignment vertical="center"/>
    </xf>
    <xf numFmtId="0" fontId="13" fillId="0" borderId="0" xfId="0" applyFont="1" applyProtection="1">
      <alignment vertical="center"/>
    </xf>
    <xf numFmtId="14" fontId="13" fillId="0" borderId="2" xfId="0" applyNumberFormat="1" applyFont="1" applyFill="1" applyBorder="1" applyAlignment="1" applyProtection="1">
      <alignment horizontal="center" vertical="center"/>
      <protection locked="0"/>
    </xf>
    <xf numFmtId="14" fontId="13" fillId="0" borderId="2" xfId="0" applyNumberFormat="1" applyFont="1" applyBorder="1" applyAlignment="1" applyProtection="1">
      <alignment horizontal="center" vertical="center"/>
      <protection locked="0"/>
    </xf>
    <xf numFmtId="14" fontId="13" fillId="0" borderId="2" xfId="0" applyNumberFormat="1" applyFont="1" applyFill="1" applyBorder="1" applyAlignment="1" applyProtection="1">
      <alignment horizontal="center" vertical="center" shrinkToFit="1"/>
      <protection locked="0"/>
    </xf>
    <xf numFmtId="14" fontId="13" fillId="0" borderId="2" xfId="0" applyNumberFormat="1" applyFont="1" applyBorder="1" applyAlignment="1" applyProtection="1">
      <alignment horizontal="center" vertical="center" shrinkToFit="1"/>
      <protection locked="0"/>
    </xf>
    <xf numFmtId="14" fontId="12" fillId="0" borderId="2" xfId="0" applyNumberFormat="1" applyFont="1" applyFill="1" applyBorder="1" applyAlignment="1" applyProtection="1">
      <alignment horizontal="center" vertical="center"/>
      <protection locked="0"/>
    </xf>
    <xf numFmtId="14" fontId="12" fillId="0" borderId="2" xfId="0" applyNumberFormat="1" applyFont="1" applyBorder="1" applyAlignment="1" applyProtection="1">
      <alignment horizontal="center" vertical="center"/>
      <protection locked="0"/>
    </xf>
    <xf numFmtId="14" fontId="0" fillId="0" borderId="0" xfId="0" applyNumberFormat="1">
      <alignment vertical="center"/>
    </xf>
    <xf numFmtId="14" fontId="12" fillId="0" borderId="11" xfId="0" applyNumberFormat="1" applyFont="1" applyBorder="1" applyAlignment="1">
      <alignment horizontal="center" vertical="center" wrapText="1"/>
    </xf>
    <xf numFmtId="14" fontId="0" fillId="0" borderId="0" xfId="0" applyNumberFormat="1" applyFill="1">
      <alignment vertical="center"/>
    </xf>
    <xf numFmtId="14" fontId="12" fillId="0" borderId="3" xfId="0" applyNumberFormat="1" applyFont="1" applyFill="1" applyBorder="1" applyAlignment="1" applyProtection="1">
      <alignment horizontal="center" vertical="center" shrinkToFit="1"/>
      <protection locked="0"/>
    </xf>
    <xf numFmtId="14" fontId="12" fillId="0" borderId="3" xfId="0" applyNumberFormat="1" applyFont="1" applyBorder="1" applyAlignment="1" applyProtection="1">
      <alignment horizontal="center" vertical="center" shrinkToFit="1"/>
      <protection locked="0"/>
    </xf>
    <xf numFmtId="9" fontId="11" fillId="0" borderId="2" xfId="1" applyFont="1" applyBorder="1" applyAlignment="1">
      <alignment horizontal="center" vertical="center" wrapText="1"/>
    </xf>
    <xf numFmtId="38" fontId="11" fillId="0" borderId="0" xfId="2" applyNumberFormat="1" applyFont="1" applyBorder="1" applyAlignment="1" applyProtection="1">
      <alignment horizontal="left" vertical="center" shrinkToFit="1"/>
      <protection locked="0"/>
    </xf>
    <xf numFmtId="0" fontId="12" fillId="3" borderId="3" xfId="0" applyFont="1" applyFill="1" applyBorder="1" applyAlignment="1">
      <alignment horizontal="center" vertical="center" wrapText="1" shrinkToFit="1"/>
    </xf>
    <xf numFmtId="0" fontId="13" fillId="3" borderId="2" xfId="0" applyFont="1" applyFill="1" applyBorder="1" applyAlignment="1" applyProtection="1">
      <alignment horizontal="center" vertical="center" shrinkToFit="1"/>
      <protection locked="0"/>
    </xf>
    <xf numFmtId="0" fontId="12" fillId="0" borderId="12" xfId="0" applyFont="1" applyFill="1" applyBorder="1" applyAlignment="1">
      <alignment horizontal="center" vertical="center" wrapText="1"/>
    </xf>
    <xf numFmtId="191" fontId="13" fillId="2" borderId="2" xfId="0" applyNumberFormat="1" applyFont="1" applyFill="1" applyBorder="1" applyAlignment="1" applyProtection="1">
      <alignment horizontal="center" vertical="center"/>
    </xf>
    <xf numFmtId="0" fontId="12" fillId="2" borderId="13"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4" borderId="13" xfId="0" applyFont="1" applyFill="1" applyBorder="1" applyAlignment="1">
      <alignment horizontal="center" vertical="center" wrapText="1"/>
    </xf>
    <xf numFmtId="38" fontId="13" fillId="4" borderId="14" xfId="2" applyFont="1" applyFill="1" applyBorder="1" applyAlignment="1">
      <alignment horizontal="center" vertical="center"/>
    </xf>
    <xf numFmtId="38" fontId="11" fillId="0" borderId="2" xfId="2" applyFont="1" applyBorder="1">
      <alignment vertical="center"/>
    </xf>
    <xf numFmtId="38" fontId="11" fillId="0" borderId="7" xfId="2" applyFont="1" applyBorder="1" applyAlignment="1">
      <alignment horizontal="right" vertical="center"/>
    </xf>
    <xf numFmtId="0" fontId="0" fillId="0" borderId="14" xfId="0" applyBorder="1" applyAlignment="1">
      <alignment horizontal="center" vertical="center"/>
    </xf>
    <xf numFmtId="0" fontId="0" fillId="4" borderId="0" xfId="0" applyFill="1">
      <alignment vertical="center"/>
    </xf>
    <xf numFmtId="0" fontId="0" fillId="4" borderId="2" xfId="0" applyFill="1" applyBorder="1" applyAlignment="1">
      <alignment horizontal="center" vertical="center"/>
    </xf>
    <xf numFmtId="9" fontId="11" fillId="4" borderId="4" xfId="1" applyFont="1" applyFill="1" applyBorder="1" applyAlignment="1">
      <alignment horizontal="center" vertical="center"/>
    </xf>
    <xf numFmtId="9" fontId="11" fillId="4" borderId="2" xfId="1" applyFont="1" applyFill="1" applyBorder="1" applyAlignment="1">
      <alignment horizontal="center" vertical="center"/>
    </xf>
    <xf numFmtId="9" fontId="11" fillId="4" borderId="8" xfId="1" applyFont="1" applyFill="1" applyBorder="1" applyAlignment="1">
      <alignment horizontal="center" vertical="center"/>
    </xf>
    <xf numFmtId="9" fontId="11" fillId="4" borderId="3" xfId="1" applyFont="1" applyFill="1" applyBorder="1" applyAlignment="1">
      <alignment horizontal="center" vertical="center"/>
    </xf>
    <xf numFmtId="0" fontId="0" fillId="4" borderId="2" xfId="0" applyFill="1" applyBorder="1">
      <alignment vertical="center"/>
    </xf>
    <xf numFmtId="38" fontId="11" fillId="4" borderId="7" xfId="2" applyFont="1" applyFill="1" applyBorder="1" applyAlignment="1">
      <alignment horizontal="right" vertical="center"/>
    </xf>
    <xf numFmtId="38" fontId="11" fillId="4" borderId="4" xfId="2" applyFont="1" applyFill="1" applyBorder="1" applyAlignment="1">
      <alignment horizontal="right" vertical="center"/>
    </xf>
    <xf numFmtId="38" fontId="11" fillId="4" borderId="2" xfId="2" applyFont="1" applyFill="1" applyBorder="1" applyAlignment="1">
      <alignment horizontal="right" vertical="center"/>
    </xf>
    <xf numFmtId="38" fontId="11" fillId="4" borderId="8" xfId="2" applyFont="1" applyFill="1" applyBorder="1" applyAlignment="1">
      <alignment horizontal="right" vertical="center"/>
    </xf>
    <xf numFmtId="38" fontId="11" fillId="4" borderId="3" xfId="2" applyFont="1" applyFill="1" applyBorder="1" applyAlignment="1">
      <alignment horizontal="right" vertical="center"/>
    </xf>
    <xf numFmtId="177" fontId="11" fillId="4" borderId="7" xfId="1" applyNumberFormat="1" applyFont="1" applyFill="1" applyBorder="1" applyAlignment="1">
      <alignment horizontal="right" vertical="center"/>
    </xf>
    <xf numFmtId="177" fontId="11" fillId="4" borderId="4" xfId="1" applyNumberFormat="1" applyFont="1" applyFill="1" applyBorder="1" applyAlignment="1">
      <alignment horizontal="right" vertical="center"/>
    </xf>
    <xf numFmtId="177" fontId="11" fillId="4" borderId="2" xfId="1" applyNumberFormat="1" applyFont="1" applyFill="1" applyBorder="1" applyAlignment="1">
      <alignment horizontal="right" vertical="center"/>
    </xf>
    <xf numFmtId="177" fontId="11" fillId="4" borderId="8" xfId="1" applyNumberFormat="1" applyFont="1" applyFill="1" applyBorder="1" applyAlignment="1">
      <alignment horizontal="right" vertical="center"/>
    </xf>
    <xf numFmtId="177" fontId="11" fillId="4" borderId="3" xfId="1" applyNumberFormat="1" applyFont="1" applyFill="1" applyBorder="1" applyAlignment="1">
      <alignment horizontal="right" vertical="center"/>
    </xf>
    <xf numFmtId="0" fontId="0" fillId="4" borderId="4" xfId="0" applyFill="1" applyBorder="1" applyAlignment="1">
      <alignment horizontal="center" vertical="center"/>
    </xf>
    <xf numFmtId="0" fontId="0" fillId="4" borderId="7" xfId="0" applyFill="1" applyBorder="1">
      <alignment vertical="center"/>
    </xf>
    <xf numFmtId="177" fontId="11" fillId="4" borderId="13" xfId="1" applyNumberFormat="1" applyFont="1" applyFill="1" applyBorder="1" applyAlignment="1">
      <alignment horizontal="right" vertical="center"/>
    </xf>
    <xf numFmtId="0" fontId="12" fillId="4" borderId="7" xfId="0" applyFont="1" applyFill="1" applyBorder="1" applyAlignment="1">
      <alignment horizontal="center" vertical="center" wrapText="1"/>
    </xf>
    <xf numFmtId="38" fontId="13" fillId="4" borderId="15" xfId="2" applyFont="1" applyFill="1" applyBorder="1" applyAlignment="1">
      <alignment horizontal="center" vertical="center"/>
    </xf>
    <xf numFmtId="0" fontId="12" fillId="4" borderId="2" xfId="0" applyFont="1" applyFill="1" applyBorder="1" applyAlignment="1">
      <alignment horizontal="center" vertical="center" wrapText="1"/>
    </xf>
    <xf numFmtId="38" fontId="13" fillId="4" borderId="2" xfId="2" applyFont="1" applyFill="1" applyBorder="1" applyAlignment="1">
      <alignment horizontal="center" vertical="center"/>
    </xf>
    <xf numFmtId="38" fontId="13" fillId="2" borderId="6" xfId="2" applyFont="1" applyFill="1" applyBorder="1" applyAlignment="1">
      <alignment horizontal="center" vertical="center"/>
    </xf>
    <xf numFmtId="0" fontId="12" fillId="5" borderId="3" xfId="0" applyFont="1" applyFill="1" applyBorder="1" applyAlignment="1">
      <alignment horizontal="center" vertical="center" wrapText="1"/>
    </xf>
    <xf numFmtId="0" fontId="0" fillId="5" borderId="2" xfId="0" applyFill="1" applyBorder="1" applyAlignment="1" applyProtection="1">
      <alignment horizontal="center" vertical="center" wrapText="1"/>
      <protection locked="0"/>
    </xf>
    <xf numFmtId="0" fontId="12" fillId="5" borderId="3" xfId="0" applyFont="1" applyFill="1" applyBorder="1" applyAlignment="1">
      <alignment horizontal="left" vertical="center" wrapText="1" shrinkToFit="1"/>
    </xf>
    <xf numFmtId="38" fontId="13" fillId="5" borderId="2" xfId="2" applyFont="1" applyFill="1" applyBorder="1" applyAlignment="1" applyProtection="1">
      <alignment horizontal="center" vertical="center"/>
      <protection locked="0"/>
    </xf>
    <xf numFmtId="0" fontId="12" fillId="0" borderId="2" xfId="0" applyFont="1" applyBorder="1" applyAlignment="1">
      <alignment horizontal="center" vertical="center" wrapText="1"/>
    </xf>
    <xf numFmtId="0" fontId="12" fillId="3" borderId="2" xfId="0" applyFont="1" applyFill="1" applyBorder="1" applyAlignment="1" applyProtection="1">
      <alignment horizontal="center" vertical="center"/>
      <protection locked="0"/>
    </xf>
    <xf numFmtId="0" fontId="13" fillId="0" borderId="6" xfId="0" applyFont="1" applyFill="1" applyBorder="1" applyAlignment="1" applyProtection="1">
      <alignment horizontal="center" vertical="center" wrapText="1"/>
    </xf>
    <xf numFmtId="191" fontId="13" fillId="2" borderId="6" xfId="0" applyNumberFormat="1" applyFont="1" applyFill="1" applyBorder="1" applyAlignment="1" applyProtection="1">
      <alignment horizontal="center" vertical="center"/>
    </xf>
    <xf numFmtId="38" fontId="13" fillId="2" borderId="6" xfId="2" applyFont="1" applyFill="1" applyBorder="1" applyAlignment="1" applyProtection="1">
      <alignment horizontal="right" vertical="center"/>
    </xf>
    <xf numFmtId="177" fontId="13" fillId="0" borderId="16" xfId="1" applyNumberFormat="1" applyFont="1" applyFill="1" applyBorder="1" applyAlignment="1" applyProtection="1">
      <alignment horizontal="center" vertical="center"/>
    </xf>
    <xf numFmtId="38" fontId="13" fillId="2" borderId="6" xfId="2" applyFont="1" applyFill="1" applyBorder="1" applyAlignment="1" applyProtection="1">
      <alignment horizontal="right" vertical="center" shrinkToFit="1"/>
    </xf>
    <xf numFmtId="0" fontId="13" fillId="4" borderId="6" xfId="0" applyFont="1" applyFill="1" applyBorder="1" applyAlignment="1" applyProtection="1">
      <alignment horizontal="center" vertical="center"/>
    </xf>
    <xf numFmtId="38" fontId="13" fillId="2" borderId="6" xfId="2" applyFont="1" applyFill="1" applyBorder="1" applyProtection="1">
      <alignment vertical="center"/>
    </xf>
    <xf numFmtId="38" fontId="8" fillId="2" borderId="6" xfId="2" applyFont="1" applyFill="1" applyBorder="1" applyAlignment="1" applyProtection="1">
      <alignment horizontal="right" vertical="center" shrinkToFit="1"/>
    </xf>
    <xf numFmtId="38" fontId="8" fillId="0" borderId="6" xfId="2" applyFont="1" applyFill="1" applyBorder="1" applyAlignment="1" applyProtection="1">
      <alignment horizontal="center" vertical="center" shrinkToFit="1"/>
    </xf>
    <xf numFmtId="177" fontId="8" fillId="2" borderId="6" xfId="1" applyNumberFormat="1" applyFont="1" applyFill="1" applyBorder="1" applyAlignment="1" applyProtection="1">
      <alignment horizontal="right" vertical="center" shrinkToFit="1"/>
    </xf>
    <xf numFmtId="0" fontId="0" fillId="0" borderId="17" xfId="0" applyBorder="1" applyProtection="1">
      <alignment vertical="center"/>
      <protection locked="0"/>
    </xf>
    <xf numFmtId="0" fontId="0" fillId="0" borderId="17" xfId="0" applyFill="1" applyBorder="1" applyProtection="1">
      <alignment vertical="center"/>
      <protection locked="0"/>
    </xf>
    <xf numFmtId="0" fontId="0" fillId="0" borderId="17" xfId="0" applyBorder="1" applyAlignment="1" applyProtection="1">
      <alignment horizontal="center" vertical="center"/>
      <protection locked="0"/>
    </xf>
    <xf numFmtId="0" fontId="0" fillId="3" borderId="17"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wrapText="1"/>
      <protection locked="0"/>
    </xf>
    <xf numFmtId="0" fontId="13" fillId="3" borderId="17" xfId="0" applyFont="1" applyFill="1" applyBorder="1" applyAlignment="1" applyProtection="1">
      <alignment horizontal="center" vertical="center"/>
      <protection locked="0"/>
    </xf>
    <xf numFmtId="38" fontId="13" fillId="5" borderId="17" xfId="2" applyFont="1" applyFill="1" applyBorder="1" applyAlignment="1" applyProtection="1">
      <alignment horizontal="center" vertical="center"/>
      <protection locked="0"/>
    </xf>
    <xf numFmtId="0" fontId="13" fillId="3" borderId="17" xfId="0" applyFont="1" applyFill="1" applyBorder="1" applyAlignment="1" applyProtection="1">
      <alignment horizontal="center" vertical="center" shrinkToFit="1"/>
      <protection locked="0"/>
    </xf>
    <xf numFmtId="38" fontId="11" fillId="0" borderId="17" xfId="2" applyFont="1" applyBorder="1" applyAlignment="1" applyProtection="1">
      <alignment horizontal="right" vertical="center"/>
      <protection locked="0"/>
    </xf>
    <xf numFmtId="38" fontId="13" fillId="3" borderId="17" xfId="2" applyFont="1" applyFill="1" applyBorder="1" applyAlignment="1" applyProtection="1">
      <alignment horizontal="center" vertical="center"/>
      <protection locked="0"/>
    </xf>
    <xf numFmtId="14" fontId="13" fillId="0" borderId="17" xfId="0" applyNumberFormat="1" applyFont="1" applyBorder="1" applyAlignment="1" applyProtection="1">
      <alignment horizontal="center" vertical="center"/>
      <protection locked="0"/>
    </xf>
    <xf numFmtId="57" fontId="13" fillId="3" borderId="18" xfId="0" applyNumberFormat="1" applyFont="1" applyFill="1" applyBorder="1" applyAlignment="1" applyProtection="1">
      <alignment horizontal="center" vertical="center"/>
      <protection locked="0"/>
    </xf>
    <xf numFmtId="38" fontId="13" fillId="2" borderId="18" xfId="2" applyFont="1" applyFill="1" applyBorder="1" applyAlignment="1" applyProtection="1">
      <alignment horizontal="center" vertical="center"/>
    </xf>
    <xf numFmtId="191" fontId="13" fillId="2" borderId="17" xfId="0" applyNumberFormat="1" applyFont="1" applyFill="1" applyBorder="1" applyAlignment="1" applyProtection="1">
      <alignment horizontal="center" vertical="center"/>
    </xf>
    <xf numFmtId="0" fontId="13" fillId="0" borderId="19" xfId="0" applyFont="1" applyBorder="1" applyAlignment="1" applyProtection="1">
      <alignment horizontal="center" vertical="center"/>
      <protection locked="0"/>
    </xf>
    <xf numFmtId="14" fontId="12" fillId="0" borderId="20" xfId="0" applyNumberFormat="1" applyFont="1" applyBorder="1" applyAlignment="1" applyProtection="1">
      <alignment horizontal="center" vertical="center" shrinkToFit="1"/>
      <protection locked="0"/>
    </xf>
    <xf numFmtId="38" fontId="13" fillId="0" borderId="17" xfId="2" applyFont="1" applyBorder="1" applyAlignment="1" applyProtection="1">
      <alignment horizontal="right" vertical="center"/>
      <protection locked="0"/>
    </xf>
    <xf numFmtId="181" fontId="13" fillId="0" borderId="17" xfId="1" applyNumberFormat="1" applyFont="1" applyBorder="1" applyAlignment="1" applyProtection="1">
      <alignment horizontal="right" vertical="center"/>
      <protection locked="0"/>
    </xf>
    <xf numFmtId="14" fontId="13" fillId="0" borderId="17" xfId="0" applyNumberFormat="1" applyFont="1" applyBorder="1" applyAlignment="1" applyProtection="1">
      <alignment horizontal="center" vertical="center" shrinkToFit="1"/>
      <protection locked="0"/>
    </xf>
    <xf numFmtId="194" fontId="13" fillId="2" borderId="17" xfId="0" applyNumberFormat="1" applyFont="1" applyFill="1" applyBorder="1" applyAlignment="1" applyProtection="1">
      <alignment horizontal="center" vertical="center"/>
    </xf>
    <xf numFmtId="0" fontId="13" fillId="2" borderId="18" xfId="0" applyNumberFormat="1" applyFont="1" applyFill="1" applyBorder="1" applyAlignment="1" applyProtection="1">
      <alignment horizontal="center" vertical="center"/>
    </xf>
    <xf numFmtId="177" fontId="13" fillId="2" borderId="21" xfId="1" applyNumberFormat="1" applyFont="1" applyFill="1" applyBorder="1" applyAlignment="1">
      <alignment horizontal="center" vertical="center"/>
    </xf>
    <xf numFmtId="38" fontId="13" fillId="0" borderId="19" xfId="2" applyFont="1" applyBorder="1" applyAlignment="1" applyProtection="1">
      <alignment vertical="center"/>
      <protection locked="0"/>
    </xf>
    <xf numFmtId="14" fontId="12" fillId="0" borderId="17" xfId="0" applyNumberFormat="1" applyFont="1" applyBorder="1" applyAlignment="1" applyProtection="1">
      <alignment horizontal="center" vertical="center"/>
      <protection locked="0"/>
    </xf>
    <xf numFmtId="0" fontId="13" fillId="2" borderId="17" xfId="0" applyFont="1" applyFill="1" applyBorder="1" applyAlignment="1" applyProtection="1">
      <alignment horizontal="center" vertical="center"/>
    </xf>
    <xf numFmtId="38" fontId="13" fillId="0" borderId="17" xfId="2" applyFont="1" applyFill="1" applyBorder="1" applyAlignment="1" applyProtection="1">
      <alignment horizontal="right" vertical="center"/>
      <protection locked="0"/>
    </xf>
    <xf numFmtId="38" fontId="13" fillId="4" borderId="22" xfId="2" applyFont="1" applyFill="1" applyBorder="1" applyAlignment="1">
      <alignment horizontal="center" vertical="center"/>
    </xf>
    <xf numFmtId="38" fontId="13" fillId="4" borderId="18" xfId="2" applyFont="1" applyFill="1" applyBorder="1" applyAlignment="1">
      <alignment horizontal="center" vertical="center"/>
    </xf>
    <xf numFmtId="38" fontId="13" fillId="2" borderId="17" xfId="2" applyFont="1" applyFill="1" applyBorder="1" applyAlignment="1">
      <alignment horizontal="center" vertical="center"/>
    </xf>
    <xf numFmtId="0" fontId="13" fillId="3" borderId="20" xfId="0" applyFont="1" applyFill="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2" fillId="0" borderId="3" xfId="0" applyFont="1" applyBorder="1" applyAlignment="1" applyProtection="1">
      <alignment horizontal="left" vertical="center"/>
    </xf>
    <xf numFmtId="38" fontId="13" fillId="2" borderId="14" xfId="2" applyFont="1" applyFill="1" applyBorder="1" applyAlignment="1">
      <alignment horizontal="center" vertical="center"/>
    </xf>
    <xf numFmtId="38" fontId="13" fillId="2" borderId="8" xfId="2" applyFont="1" applyFill="1" applyBorder="1" applyAlignment="1">
      <alignment horizontal="center" vertical="center"/>
    </xf>
    <xf numFmtId="38" fontId="13" fillId="2" borderId="21" xfId="2" applyFont="1" applyFill="1" applyBorder="1" applyAlignment="1">
      <alignment horizontal="center" vertical="center"/>
    </xf>
    <xf numFmtId="0" fontId="0" fillId="0" borderId="23" xfId="0" applyBorder="1">
      <alignment vertical="center"/>
    </xf>
    <xf numFmtId="0" fontId="0" fillId="0" borderId="23" xfId="0" applyFill="1" applyBorder="1">
      <alignment vertical="center"/>
    </xf>
    <xf numFmtId="0" fontId="12" fillId="0" borderId="15" xfId="0" applyFont="1" applyBorder="1" applyAlignment="1">
      <alignment horizontal="center" vertical="center" wrapText="1"/>
    </xf>
    <xf numFmtId="0" fontId="0" fillId="4" borderId="14" xfId="0" applyFill="1" applyBorder="1" applyAlignment="1">
      <alignment horizontal="center" vertical="center" shrinkToFit="1"/>
    </xf>
    <xf numFmtId="0" fontId="0" fillId="4" borderId="15" xfId="0" applyFill="1" applyBorder="1" applyAlignment="1">
      <alignment horizontal="center" vertical="center" shrinkToFit="1"/>
    </xf>
    <xf numFmtId="0" fontId="0" fillId="4" borderId="6" xfId="0" applyFill="1" applyBorder="1" applyAlignment="1">
      <alignment horizontal="center" vertical="center" shrinkToFit="1"/>
    </xf>
    <xf numFmtId="58" fontId="0" fillId="6" borderId="13" xfId="0" applyNumberFormat="1" applyFill="1" applyBorder="1" applyAlignment="1">
      <alignment vertical="center"/>
    </xf>
    <xf numFmtId="193" fontId="0" fillId="0" borderId="13" xfId="0" applyNumberFormat="1" applyFill="1" applyBorder="1" applyAlignment="1">
      <alignment vertical="center"/>
    </xf>
    <xf numFmtId="193" fontId="0" fillId="0" borderId="14" xfId="0" applyNumberFormat="1" applyFill="1" applyBorder="1" applyAlignment="1">
      <alignment vertical="center"/>
    </xf>
    <xf numFmtId="0" fontId="0" fillId="0" borderId="14" xfId="0" applyFill="1" applyBorder="1">
      <alignment vertical="center"/>
    </xf>
    <xf numFmtId="0" fontId="0" fillId="0" borderId="14" xfId="0" applyBorder="1">
      <alignment vertical="center"/>
    </xf>
    <xf numFmtId="14" fontId="0" fillId="0" borderId="14" xfId="0" applyNumberFormat="1" applyBorder="1">
      <alignment vertical="center"/>
    </xf>
    <xf numFmtId="38" fontId="11" fillId="0" borderId="14" xfId="2" applyFont="1" applyBorder="1">
      <alignment vertical="center"/>
    </xf>
    <xf numFmtId="0" fontId="0" fillId="0" borderId="14" xfId="0" applyBorder="1" applyAlignment="1">
      <alignment horizontal="right" vertical="center"/>
    </xf>
    <xf numFmtId="0" fontId="0" fillId="0" borderId="17" xfId="0" applyBorder="1">
      <alignment vertical="center"/>
    </xf>
    <xf numFmtId="0" fontId="15" fillId="0" borderId="3" xfId="0" applyFont="1" applyFill="1" applyBorder="1" applyAlignment="1" applyProtection="1">
      <alignment horizontal="center" vertical="center" shrinkToFit="1"/>
      <protection locked="0"/>
    </xf>
    <xf numFmtId="38" fontId="13" fillId="5" borderId="6" xfId="2" applyFont="1" applyFill="1" applyBorder="1" applyProtection="1">
      <alignment vertical="center"/>
    </xf>
    <xf numFmtId="0" fontId="12" fillId="5" borderId="2" xfId="0" applyFont="1" applyFill="1" applyBorder="1" applyAlignment="1">
      <alignment horizontal="left" vertical="center" wrapText="1"/>
    </xf>
    <xf numFmtId="0" fontId="12" fillId="4" borderId="13" xfId="0" applyFont="1" applyFill="1" applyBorder="1" applyAlignment="1">
      <alignment horizontal="left" vertical="center" wrapText="1"/>
    </xf>
    <xf numFmtId="38" fontId="13" fillId="4" borderId="6" xfId="2" applyFont="1" applyFill="1" applyBorder="1" applyProtection="1">
      <alignment vertical="center"/>
    </xf>
    <xf numFmtId="0" fontId="12" fillId="0" borderId="2" xfId="0" applyFont="1" applyBorder="1" applyAlignment="1">
      <alignment horizontal="center" vertical="center" wrapText="1"/>
    </xf>
    <xf numFmtId="0" fontId="0" fillId="0" borderId="14" xfId="0" applyBorder="1" applyAlignment="1">
      <alignment horizontal="center" vertical="center"/>
    </xf>
    <xf numFmtId="0" fontId="0" fillId="0" borderId="0" xfId="0" applyBorder="1" applyAlignment="1">
      <alignment horizontal="center" vertical="center"/>
    </xf>
    <xf numFmtId="0" fontId="12" fillId="0" borderId="6" xfId="0" applyFont="1" applyBorder="1" applyAlignment="1">
      <alignment horizontal="center" vertical="center" wrapText="1"/>
    </xf>
    <xf numFmtId="0" fontId="12" fillId="0" borderId="2" xfId="0" applyFont="1" applyBorder="1" applyAlignment="1">
      <alignment horizontal="center" vertical="center"/>
    </xf>
    <xf numFmtId="0" fontId="0" fillId="4" borderId="7" xfId="0" applyFill="1" applyBorder="1" applyAlignment="1">
      <alignment horizontal="center" vertical="center"/>
    </xf>
    <xf numFmtId="38" fontId="11" fillId="0" borderId="9" xfId="2" applyFont="1" applyFill="1" applyBorder="1" applyAlignment="1" applyProtection="1">
      <alignment horizontal="center" vertical="center" shrinkToFit="1"/>
      <protection locked="0"/>
    </xf>
    <xf numFmtId="38" fontId="11" fillId="0" borderId="24" xfId="2" applyFont="1" applyFill="1" applyBorder="1" applyAlignment="1" applyProtection="1">
      <alignment horizontal="center" vertical="center" shrinkToFit="1"/>
      <protection locked="0"/>
    </xf>
    <xf numFmtId="38" fontId="12" fillId="0" borderId="3" xfId="2" applyFont="1" applyFill="1" applyBorder="1" applyAlignment="1" applyProtection="1">
      <alignment horizontal="left" vertical="center"/>
    </xf>
    <xf numFmtId="38" fontId="12" fillId="0" borderId="2" xfId="2" applyFont="1" applyFill="1" applyBorder="1" applyAlignment="1" applyProtection="1">
      <alignment horizontal="center" vertical="center"/>
    </xf>
    <xf numFmtId="38" fontId="13" fillId="5" borderId="6" xfId="2" applyFont="1" applyFill="1" applyBorder="1" applyAlignment="1" applyProtection="1">
      <alignment horizontal="center" vertical="center"/>
      <protection locked="0"/>
    </xf>
    <xf numFmtId="0" fontId="12" fillId="5" borderId="2" xfId="0" applyFont="1" applyFill="1" applyBorder="1" applyAlignment="1">
      <alignment horizontal="center" vertical="center" wrapText="1"/>
    </xf>
    <xf numFmtId="0" fontId="0" fillId="5" borderId="2" xfId="0" applyFill="1" applyBorder="1" applyAlignment="1" applyProtection="1">
      <alignment horizontal="center" vertical="center"/>
      <protection locked="0"/>
    </xf>
    <xf numFmtId="0" fontId="0" fillId="5" borderId="17" xfId="0" applyFill="1" applyBorder="1" applyAlignment="1" applyProtection="1">
      <alignment horizontal="center" vertical="center"/>
      <protection locked="0"/>
    </xf>
    <xf numFmtId="38" fontId="11" fillId="4" borderId="2" xfId="2" applyFont="1" applyFill="1" applyBorder="1">
      <alignment vertical="center"/>
    </xf>
    <xf numFmtId="38" fontId="13" fillId="0" borderId="7" xfId="2" applyFont="1" applyBorder="1" applyAlignment="1" applyProtection="1">
      <alignment horizontal="center" vertical="center"/>
      <protection locked="0"/>
    </xf>
    <xf numFmtId="38" fontId="13" fillId="0" borderId="13" xfId="2"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0" fillId="0" borderId="0" xfId="0" applyAlignment="1">
      <alignment horizontal="left" vertical="center" wrapText="1"/>
    </xf>
    <xf numFmtId="0" fontId="13" fillId="3" borderId="7" xfId="0"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wrapText="1"/>
      <protection locked="0"/>
    </xf>
    <xf numFmtId="0" fontId="12" fillId="0" borderId="18" xfId="0" applyFont="1" applyBorder="1" applyAlignment="1" applyProtection="1">
      <alignment horizontal="left" vertical="center" wrapText="1"/>
      <protection locked="0"/>
    </xf>
    <xf numFmtId="0" fontId="12" fillId="0" borderId="22" xfId="0" applyFont="1" applyBorder="1" applyAlignment="1" applyProtection="1">
      <alignment horizontal="left" vertical="center" wrapText="1"/>
      <protection locked="0"/>
    </xf>
    <xf numFmtId="38" fontId="12" fillId="2" borderId="7" xfId="2" applyFont="1" applyFill="1" applyBorder="1" applyAlignment="1" applyProtection="1">
      <alignment horizontal="center" vertical="center"/>
    </xf>
    <xf numFmtId="38" fontId="12" fillId="2" borderId="13" xfId="2" applyFont="1" applyFill="1" applyBorder="1" applyAlignment="1" applyProtection="1">
      <alignment horizontal="center" vertical="center"/>
    </xf>
    <xf numFmtId="0" fontId="12" fillId="0" borderId="7" xfId="0" applyFont="1" applyFill="1" applyBorder="1" applyAlignment="1" applyProtection="1">
      <alignment horizontal="center" vertical="center" wrapText="1"/>
      <protection locked="0"/>
    </xf>
    <xf numFmtId="0" fontId="12" fillId="0" borderId="13"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38" fontId="12" fillId="0" borderId="2" xfId="2" applyFont="1" applyFill="1" applyBorder="1" applyAlignment="1" applyProtection="1">
      <alignment horizontal="center" vertical="center"/>
      <protection locked="0"/>
    </xf>
    <xf numFmtId="38" fontId="12" fillId="0" borderId="7" xfId="2" applyFont="1" applyFill="1" applyBorder="1" applyAlignment="1" applyProtection="1">
      <alignment horizontal="center" vertical="center"/>
      <protection locked="0"/>
    </xf>
    <xf numFmtId="0" fontId="12" fillId="0" borderId="14"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4" fillId="0" borderId="11" xfId="0" applyFont="1" applyBorder="1" applyAlignment="1">
      <alignment horizontal="center" vertical="center"/>
    </xf>
    <xf numFmtId="0" fontId="14" fillId="0" borderId="6" xfId="0" applyFont="1" applyBorder="1" applyAlignment="1">
      <alignment horizontal="center" vertical="center"/>
    </xf>
    <xf numFmtId="0" fontId="0" fillId="0" borderId="14" xfId="0" applyBorder="1" applyAlignment="1">
      <alignment horizontal="center" vertical="center"/>
    </xf>
    <xf numFmtId="0" fontId="12" fillId="0" borderId="7" xfId="0" applyFont="1" applyBorder="1" applyAlignment="1">
      <alignment horizontal="left" vertical="center" wrapText="1"/>
    </xf>
    <xf numFmtId="0" fontId="12" fillId="0" borderId="13" xfId="0" applyFont="1" applyBorder="1" applyAlignment="1">
      <alignment horizontal="left" vertical="center" wrapText="1"/>
    </xf>
    <xf numFmtId="0" fontId="0" fillId="0" borderId="25" xfId="0" applyBorder="1" applyAlignment="1">
      <alignment horizontal="center" vertical="center"/>
    </xf>
    <xf numFmtId="0" fontId="0" fillId="0" borderId="7"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3" fillId="0" borderId="7" xfId="0" applyFont="1" applyBorder="1" applyAlignment="1">
      <alignment horizontal="center" vertical="center"/>
    </xf>
    <xf numFmtId="0" fontId="13" fillId="0" borderId="13"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Fill="1" applyBorder="1" applyAlignment="1" applyProtection="1">
      <alignment horizontal="center" vertical="center" shrinkToFit="1"/>
    </xf>
    <xf numFmtId="0" fontId="13" fillId="0" borderId="6" xfId="0" applyFont="1" applyBorder="1" applyAlignment="1" applyProtection="1">
      <alignment horizontal="center" vertical="center"/>
    </xf>
    <xf numFmtId="38" fontId="11" fillId="0" borderId="14" xfId="2" applyNumberFormat="1" applyFont="1" applyBorder="1" applyAlignment="1" applyProtection="1">
      <alignment horizontal="left" vertical="center" shrinkToFit="1"/>
      <protection locked="0"/>
    </xf>
    <xf numFmtId="0" fontId="0" fillId="0" borderId="0" xfId="0" applyBorder="1" applyAlignment="1">
      <alignment horizontal="center" vertical="center"/>
    </xf>
    <xf numFmtId="0" fontId="0" fillId="0" borderId="15" xfId="0" applyBorder="1" applyAlignment="1">
      <alignment horizontal="center" vertical="center"/>
    </xf>
    <xf numFmtId="0" fontId="0" fillId="0" borderId="26" xfId="0" applyBorder="1" applyAlignment="1">
      <alignment horizontal="center" vertical="center" shrinkToFit="1"/>
    </xf>
    <xf numFmtId="0" fontId="0" fillId="0" borderId="14" xfId="0" applyBorder="1" applyAlignment="1">
      <alignment horizontal="center" vertical="center" shrinkToFit="1"/>
    </xf>
    <xf numFmtId="0" fontId="0" fillId="0" borderId="25" xfId="0" applyBorder="1" applyAlignment="1">
      <alignment horizontal="center" vertical="center" shrinkToFit="1"/>
    </xf>
    <xf numFmtId="0" fontId="12" fillId="0" borderId="6" xfId="0"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197" fontId="0" fillId="6" borderId="13" xfId="0" applyNumberFormat="1" applyFill="1" applyBorder="1" applyAlignment="1" applyProtection="1">
      <alignment horizontal="center" vertical="center"/>
      <protection locked="0"/>
    </xf>
    <xf numFmtId="0" fontId="12" fillId="0" borderId="2" xfId="0" applyFont="1" applyBorder="1" applyAlignment="1">
      <alignment horizontal="left" vertical="center" wrapText="1"/>
    </xf>
    <xf numFmtId="0" fontId="13" fillId="0" borderId="7" xfId="0" applyFont="1" applyBorder="1" applyAlignment="1" applyProtection="1">
      <alignment horizontal="left" vertical="top"/>
      <protection locked="0"/>
    </xf>
    <xf numFmtId="0" fontId="13" fillId="0" borderId="13" xfId="0" applyFont="1" applyBorder="1" applyAlignment="1" applyProtection="1">
      <alignment horizontal="left" vertical="top"/>
      <protection locked="0"/>
    </xf>
    <xf numFmtId="0" fontId="13" fillId="0" borderId="3" xfId="0" applyFont="1" applyBorder="1" applyAlignment="1" applyProtection="1">
      <alignment horizontal="left" vertical="top"/>
      <protection locked="0"/>
    </xf>
    <xf numFmtId="0" fontId="0" fillId="0" borderId="18"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177" fontId="13" fillId="0" borderId="16" xfId="1" applyNumberFormat="1" applyFont="1" applyFill="1" applyBorder="1" applyAlignment="1" applyProtection="1">
      <alignment horizontal="center" vertical="center"/>
    </xf>
    <xf numFmtId="177" fontId="13" fillId="2" borderId="6" xfId="1" applyNumberFormat="1" applyFont="1" applyFill="1" applyBorder="1" applyAlignment="1" applyProtection="1">
      <alignment horizontal="center" vertical="center"/>
    </xf>
    <xf numFmtId="38" fontId="13" fillId="0" borderId="16" xfId="2" applyFont="1" applyBorder="1" applyAlignment="1" applyProtection="1">
      <alignment horizontal="center" vertical="center"/>
    </xf>
    <xf numFmtId="0" fontId="0" fillId="0" borderId="0" xfId="0" applyFill="1" applyAlignment="1">
      <alignment horizontal="left" vertical="top" wrapText="1"/>
    </xf>
    <xf numFmtId="0" fontId="0" fillId="0" borderId="14" xfId="0" applyFill="1" applyBorder="1" applyAlignment="1">
      <alignment horizontal="center" vertical="center"/>
    </xf>
    <xf numFmtId="0" fontId="13" fillId="0" borderId="16" xfId="0" applyFont="1" applyBorder="1" applyAlignment="1" applyProtection="1">
      <alignment horizontal="center" vertical="center"/>
    </xf>
    <xf numFmtId="38" fontId="13" fillId="0" borderId="6" xfId="2" applyFont="1" applyFill="1" applyBorder="1" applyAlignment="1" applyProtection="1">
      <alignment horizontal="center" vertical="center"/>
    </xf>
    <xf numFmtId="38" fontId="0" fillId="0" borderId="14" xfId="0" applyNumberFormat="1" applyBorder="1" applyAlignment="1">
      <alignment horizontal="center" vertical="center" shrinkToFit="1"/>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27" xfId="0" applyFill="1" applyBorder="1" applyAlignment="1">
      <alignment horizontal="center" vertical="center"/>
    </xf>
    <xf numFmtId="0" fontId="0" fillId="0" borderId="3" xfId="0" applyFill="1" applyBorder="1" applyAlignment="1">
      <alignment horizontal="center" vertical="center"/>
    </xf>
    <xf numFmtId="0" fontId="0" fillId="0" borderId="7" xfId="0" applyFill="1" applyBorder="1" applyAlignment="1">
      <alignment horizontal="center" vertical="center"/>
    </xf>
    <xf numFmtId="0" fontId="0" fillId="0" borderId="9" xfId="0" applyFill="1" applyBorder="1" applyAlignment="1">
      <alignment horizontal="center" vertical="center"/>
    </xf>
    <xf numFmtId="0" fontId="0" fillId="0" borderId="13" xfId="0" applyFill="1" applyBorder="1" applyAlignment="1">
      <alignment horizontal="center" vertical="center" wrapText="1"/>
    </xf>
    <xf numFmtId="0" fontId="0" fillId="0" borderId="13" xfId="0" applyFill="1" applyBorder="1" applyAlignment="1">
      <alignment horizontal="center" vertical="center"/>
    </xf>
  </cellXfs>
  <cellStyles count="3">
    <cellStyle name="パーセント" xfId="1" builtinId="5"/>
    <cellStyle name="桁区切り" xfId="2" builtinId="6"/>
    <cellStyle name="標準" xfId="0" builtinId="0"/>
  </cellStyles>
  <dxfs count="4">
    <dxf>
      <numFmt numFmtId="196" formatCode="&quot;＋&quot;General"/>
    </dxf>
    <dxf>
      <numFmt numFmtId="196" formatCode="&quot;＋&quot;General"/>
    </dxf>
    <dxf>
      <numFmt numFmtId="196" formatCode="&quot;＋&quot;General"/>
    </dxf>
    <dxf>
      <numFmt numFmtId="196" formatCode="&quot;＋&quot;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N33"/>
  <sheetViews>
    <sheetView tabSelected="1" zoomScale="85" zoomScaleNormal="85" workbookViewId="0">
      <selection activeCell="D1" sqref="D1:J1"/>
    </sheetView>
  </sheetViews>
  <sheetFormatPr defaultRowHeight="13.5" x14ac:dyDescent="0.15"/>
  <cols>
    <col min="1" max="1" width="4.125" customWidth="1"/>
    <col min="2" max="2" width="4" customWidth="1"/>
    <col min="3" max="3" width="4.375" hidden="1" customWidth="1"/>
    <col min="4" max="4" width="14" customWidth="1"/>
    <col min="5" max="5" width="5.25" customWidth="1"/>
    <col min="6" max="6" width="6.5" customWidth="1"/>
    <col min="7" max="7" width="7.625" customWidth="1"/>
    <col min="8" max="9" width="6.5" customWidth="1"/>
    <col min="10" max="10" width="7" customWidth="1"/>
    <col min="11" max="11" width="7.875" customWidth="1"/>
    <col min="12" max="12" width="7" customWidth="1"/>
    <col min="13" max="14" width="7.125" customWidth="1"/>
    <col min="15" max="15" width="5.875" customWidth="1"/>
    <col min="16" max="16" width="7.5" customWidth="1"/>
    <col min="17" max="17" width="5.75" style="61" customWidth="1"/>
    <col min="18" max="18" width="10.75" bestFit="1" customWidth="1"/>
    <col min="19" max="19" width="5.25" customWidth="1"/>
    <col min="20" max="20" width="4.625" customWidth="1"/>
    <col min="21" max="21" width="6.875" customWidth="1"/>
    <col min="22" max="22" width="8.75" customWidth="1"/>
    <col min="23" max="23" width="7.5" customWidth="1"/>
    <col min="24" max="24" width="8.25" style="91" customWidth="1"/>
    <col min="25" max="25" width="9" style="12" customWidth="1"/>
    <col min="26" max="26" width="7.25" style="12" customWidth="1"/>
    <col min="27" max="27" width="8.125" customWidth="1"/>
    <col min="28" max="28" width="7.25" customWidth="1"/>
    <col min="29" max="29" width="6" customWidth="1"/>
    <col min="30" max="30" width="9" customWidth="1"/>
    <col min="31" max="31" width="6" customWidth="1"/>
    <col min="32" max="32" width="9.125" customWidth="1"/>
    <col min="33" max="33" width="6.75" customWidth="1"/>
    <col min="34" max="34" width="9" customWidth="1"/>
    <col min="35" max="35" width="7.125" customWidth="1"/>
    <col min="36" max="36" width="6" customWidth="1"/>
    <col min="37" max="37" width="8" customWidth="1"/>
    <col min="38" max="38" width="6" customWidth="1"/>
    <col min="39" max="44" width="8.5" style="8" hidden="1" customWidth="1"/>
    <col min="45" max="46" width="9.625" customWidth="1"/>
    <col min="47" max="47" width="9.625" hidden="1" customWidth="1"/>
    <col min="48" max="49" width="9.625" customWidth="1"/>
    <col min="50" max="50" width="5.875" customWidth="1"/>
    <col min="51" max="51" width="8.125" customWidth="1"/>
    <col min="52" max="53" width="12.25" customWidth="1"/>
    <col min="54" max="54" width="14.25" customWidth="1"/>
    <col min="55" max="56" width="9" customWidth="1"/>
    <col min="57" max="58" width="9" hidden="1" customWidth="1"/>
    <col min="59" max="59" width="12.125" hidden="1" customWidth="1"/>
    <col min="60" max="61" width="9" hidden="1" customWidth="1"/>
    <col min="62" max="62" width="17.25" hidden="1" customWidth="1"/>
    <col min="63" max="66" width="9" hidden="1" customWidth="1"/>
    <col min="67" max="70" width="9" customWidth="1"/>
  </cols>
  <sheetData>
    <row r="1" spans="1:66" ht="22.5" customHeight="1" x14ac:dyDescent="0.15">
      <c r="A1" s="241" t="s">
        <v>54</v>
      </c>
      <c r="B1" s="241"/>
      <c r="C1" s="108"/>
      <c r="D1" s="253"/>
      <c r="E1" s="253"/>
      <c r="F1" s="253"/>
      <c r="G1" s="253"/>
      <c r="H1" s="253"/>
      <c r="I1" s="253"/>
      <c r="J1" s="253"/>
      <c r="K1" s="97"/>
      <c r="L1" s="97"/>
      <c r="M1" s="14"/>
      <c r="N1" s="14"/>
      <c r="O1" s="14"/>
      <c r="P1" s="14"/>
      <c r="Q1" s="2"/>
      <c r="R1" s="14"/>
      <c r="S1" s="14"/>
      <c r="T1" s="14"/>
      <c r="U1" s="14"/>
      <c r="V1" s="14"/>
      <c r="W1" s="254" t="s">
        <v>51</v>
      </c>
      <c r="X1" s="254"/>
      <c r="Y1" s="254"/>
      <c r="Z1" s="254"/>
      <c r="AA1" s="254"/>
      <c r="AB1" s="254"/>
      <c r="AC1" s="254"/>
      <c r="AD1" s="254"/>
      <c r="AE1" s="254"/>
      <c r="AF1" s="254"/>
      <c r="AG1" s="14"/>
      <c r="AH1" s="14"/>
      <c r="AI1" s="14"/>
      <c r="AJ1" s="14"/>
      <c r="AK1" s="14"/>
      <c r="AL1" s="14"/>
      <c r="AM1" s="81"/>
      <c r="AN1" s="81"/>
      <c r="AO1" s="81"/>
      <c r="AP1" s="81"/>
      <c r="AQ1" s="81"/>
      <c r="AR1" s="81"/>
      <c r="AS1" s="14"/>
      <c r="AT1" s="14"/>
      <c r="AU1" s="14"/>
      <c r="AV1" s="14"/>
      <c r="AW1" s="14"/>
      <c r="AX1" s="14"/>
      <c r="AY1" s="14"/>
      <c r="AZ1" s="14"/>
      <c r="BA1" s="14"/>
      <c r="BB1" s="14"/>
      <c r="BC1" s="14"/>
      <c r="BD1" s="14"/>
      <c r="BE1" s="14"/>
    </row>
    <row r="2" spans="1:66" ht="23.25" customHeight="1" x14ac:dyDescent="0.15">
      <c r="A2" s="191" t="s">
        <v>67</v>
      </c>
      <c r="B2" s="191"/>
      <c r="C2" s="191"/>
      <c r="D2" s="262"/>
      <c r="E2" s="262"/>
      <c r="F2" s="262"/>
      <c r="G2" s="192"/>
      <c r="H2" s="192"/>
      <c r="I2" s="192"/>
      <c r="J2" s="192"/>
      <c r="K2" s="193"/>
      <c r="L2" s="193"/>
      <c r="M2" s="193"/>
      <c r="N2" s="193"/>
      <c r="O2" s="194"/>
      <c r="P2" s="195"/>
      <c r="Q2" s="108"/>
      <c r="R2" s="195"/>
      <c r="S2" s="195"/>
      <c r="T2" s="195"/>
      <c r="U2" s="195"/>
      <c r="V2" s="195"/>
      <c r="W2" s="195"/>
      <c r="X2" s="196"/>
      <c r="Y2" s="197"/>
      <c r="Z2" s="197"/>
      <c r="AA2" s="195"/>
      <c r="AB2" s="195"/>
      <c r="AC2" s="195"/>
      <c r="AD2" s="195"/>
      <c r="AE2" s="195"/>
      <c r="AF2" s="195"/>
      <c r="AG2" s="195"/>
      <c r="AH2" s="195"/>
      <c r="AI2" s="195"/>
      <c r="AJ2" s="195"/>
      <c r="AK2" s="195"/>
      <c r="AL2" s="195"/>
      <c r="AM2" s="274" t="s">
        <v>95</v>
      </c>
      <c r="AN2" s="274"/>
      <c r="AO2" s="274"/>
      <c r="AP2" s="274"/>
      <c r="AQ2" s="274"/>
      <c r="AR2" s="274"/>
      <c r="AS2" s="195"/>
      <c r="AT2" s="195"/>
      <c r="AU2" s="195"/>
      <c r="AV2" s="195"/>
      <c r="AW2" s="195"/>
      <c r="AX2" s="195"/>
      <c r="AY2" s="195"/>
      <c r="AZ2" s="195"/>
      <c r="BA2" s="195"/>
      <c r="BB2" s="198" t="s">
        <v>19</v>
      </c>
      <c r="BC2" s="14"/>
      <c r="BD2" s="14"/>
      <c r="BE2" s="14"/>
    </row>
    <row r="3" spans="1:66" ht="19.5" customHeight="1" x14ac:dyDescent="0.15">
      <c r="A3" s="261" t="s">
        <v>20</v>
      </c>
      <c r="B3" s="259" t="s">
        <v>21</v>
      </c>
      <c r="C3" s="187"/>
      <c r="D3" s="255" t="s">
        <v>10</v>
      </c>
      <c r="E3" s="241"/>
      <c r="F3" s="241"/>
      <c r="G3" s="241"/>
      <c r="H3" s="241"/>
      <c r="I3" s="241"/>
      <c r="J3" s="241"/>
      <c r="K3" s="241"/>
      <c r="L3" s="241"/>
      <c r="M3" s="241"/>
      <c r="N3" s="241"/>
      <c r="O3" s="241"/>
      <c r="P3" s="241"/>
      <c r="Q3" s="241"/>
      <c r="R3" s="241"/>
      <c r="S3" s="241"/>
      <c r="T3" s="241"/>
      <c r="U3" s="241"/>
      <c r="V3" s="244"/>
      <c r="W3" s="241" t="s">
        <v>70</v>
      </c>
      <c r="X3" s="241"/>
      <c r="Y3" s="241"/>
      <c r="Z3" s="241"/>
      <c r="AA3" s="241"/>
      <c r="AB3" s="241"/>
      <c r="AC3" s="241"/>
      <c r="AD3" s="241"/>
      <c r="AE3" s="244"/>
      <c r="AF3" s="256" t="s">
        <v>73</v>
      </c>
      <c r="AG3" s="257"/>
      <c r="AH3" s="257"/>
      <c r="AI3" s="257"/>
      <c r="AJ3" s="257"/>
      <c r="AK3" s="257"/>
      <c r="AL3" s="258"/>
      <c r="AM3" s="188"/>
      <c r="AN3" s="189"/>
      <c r="AO3" s="189"/>
      <c r="AP3" s="189"/>
      <c r="AQ3" s="190"/>
      <c r="AR3" s="188"/>
      <c r="AS3" s="237" t="s">
        <v>103</v>
      </c>
      <c r="AT3" s="237"/>
      <c r="AU3" s="237"/>
      <c r="AV3" s="237"/>
      <c r="AW3" s="238"/>
      <c r="AX3" s="239" t="s">
        <v>11</v>
      </c>
      <c r="AY3" s="240"/>
      <c r="AZ3" s="241" t="s">
        <v>74</v>
      </c>
      <c r="BA3" s="241"/>
      <c r="BB3" s="241"/>
      <c r="BC3" s="185"/>
      <c r="BD3" s="14"/>
      <c r="BE3" s="14"/>
    </row>
    <row r="4" spans="1:66" ht="75" customHeight="1" x14ac:dyDescent="0.15">
      <c r="A4" s="260"/>
      <c r="B4" s="260"/>
      <c r="C4" s="209"/>
      <c r="D4" s="82" t="s">
        <v>0</v>
      </c>
      <c r="E4" s="248" t="s">
        <v>1</v>
      </c>
      <c r="F4" s="249"/>
      <c r="G4" s="250"/>
      <c r="H4" s="63" t="s">
        <v>68</v>
      </c>
      <c r="I4" s="134" t="s">
        <v>134</v>
      </c>
      <c r="J4" s="71" t="s">
        <v>102</v>
      </c>
      <c r="K4" s="136" t="s">
        <v>105</v>
      </c>
      <c r="L4" s="98" t="s">
        <v>88</v>
      </c>
      <c r="M4" s="205" t="s">
        <v>6</v>
      </c>
      <c r="N4" s="216" t="s">
        <v>97</v>
      </c>
      <c r="O4" s="205" t="s">
        <v>5</v>
      </c>
      <c r="P4" s="205" t="s">
        <v>18</v>
      </c>
      <c r="Q4" s="62" t="s">
        <v>66</v>
      </c>
      <c r="R4" s="1" t="s">
        <v>81</v>
      </c>
      <c r="S4" s="62" t="s">
        <v>59</v>
      </c>
      <c r="T4" s="56" t="s">
        <v>60</v>
      </c>
      <c r="U4" s="56" t="s">
        <v>7</v>
      </c>
      <c r="V4" s="100" t="s">
        <v>89</v>
      </c>
      <c r="W4" s="7" t="s">
        <v>2</v>
      </c>
      <c r="X4" s="92" t="s">
        <v>86</v>
      </c>
      <c r="Y4" s="13" t="s">
        <v>4</v>
      </c>
      <c r="Z4" s="13" t="s">
        <v>38</v>
      </c>
      <c r="AA4" s="208" t="s">
        <v>3</v>
      </c>
      <c r="AB4" s="72" t="s">
        <v>8</v>
      </c>
      <c r="AC4" s="70" t="s">
        <v>61</v>
      </c>
      <c r="AD4" s="208" t="s">
        <v>9</v>
      </c>
      <c r="AE4" s="59" t="s">
        <v>12</v>
      </c>
      <c r="AF4" s="5" t="s">
        <v>15</v>
      </c>
      <c r="AG4" s="13" t="s">
        <v>38</v>
      </c>
      <c r="AH4" s="205" t="s">
        <v>16</v>
      </c>
      <c r="AI4" s="73" t="s">
        <v>8</v>
      </c>
      <c r="AJ4" s="70" t="s">
        <v>61</v>
      </c>
      <c r="AK4" s="205" t="s">
        <v>17</v>
      </c>
      <c r="AL4" s="57" t="s">
        <v>13</v>
      </c>
      <c r="AM4" s="104" t="s">
        <v>93</v>
      </c>
      <c r="AN4" s="131" t="s">
        <v>99</v>
      </c>
      <c r="AO4" s="129" t="s">
        <v>98</v>
      </c>
      <c r="AP4" s="129" t="s">
        <v>100</v>
      </c>
      <c r="AQ4" s="131" t="s">
        <v>104</v>
      </c>
      <c r="AR4" s="131" t="s">
        <v>101</v>
      </c>
      <c r="AS4" s="103" t="s">
        <v>94</v>
      </c>
      <c r="AT4" s="202" t="s">
        <v>129</v>
      </c>
      <c r="AU4" s="203" t="s">
        <v>131</v>
      </c>
      <c r="AV4" s="102" t="s">
        <v>90</v>
      </c>
      <c r="AW4" s="57" t="s">
        <v>91</v>
      </c>
      <c r="AX4" s="63" t="s">
        <v>14</v>
      </c>
      <c r="AY4" s="3" t="s">
        <v>50</v>
      </c>
      <c r="AZ4" s="242" t="s">
        <v>130</v>
      </c>
      <c r="BA4" s="243"/>
      <c r="BB4" s="243"/>
      <c r="BC4" s="185"/>
      <c r="BD4" s="14"/>
      <c r="BE4" s="14"/>
    </row>
    <row r="5" spans="1:66" s="8" customFormat="1" ht="54" customHeight="1" x14ac:dyDescent="0.15">
      <c r="A5" s="10">
        <v>1</v>
      </c>
      <c r="B5" s="47"/>
      <c r="C5" s="47"/>
      <c r="D5" s="34"/>
      <c r="E5" s="232"/>
      <c r="F5" s="233"/>
      <c r="G5" s="234"/>
      <c r="H5" s="64"/>
      <c r="I5" s="135"/>
      <c r="J5" s="68"/>
      <c r="K5" s="137"/>
      <c r="L5" s="99"/>
      <c r="M5" s="35"/>
      <c r="N5" s="217"/>
      <c r="O5" s="35"/>
      <c r="P5" s="36"/>
      <c r="Q5" s="69"/>
      <c r="R5" s="85"/>
      <c r="S5" s="65"/>
      <c r="T5" s="76" t="str">
        <f t="shared" ref="T5:T24" si="0">IF(S5="不明","",IF(S5="","",SUMIF(BK$6:BK$13,S5,BL$6:BL$13)))</f>
        <v/>
      </c>
      <c r="U5" s="101" t="str">
        <f>IF(R5&gt;=1,(YEAR($D$2)-YEAR(R5)),"")</f>
        <v/>
      </c>
      <c r="V5" s="211"/>
      <c r="W5" s="37"/>
      <c r="X5" s="94"/>
      <c r="Y5" s="38"/>
      <c r="Z5" s="39"/>
      <c r="AA5" s="87"/>
      <c r="AB5" s="77" t="str">
        <f t="shared" ref="AB5:AB24" si="1">IF(AND(R5&gt;=1,AA5&gt;=1),(YEAR(AA5)-YEAR(R5)),"")</f>
        <v/>
      </c>
      <c r="AC5" s="78" t="str">
        <f t="shared" ref="AC5:AC24" si="2">IF(T5="","",IF(AB5="","",$AB5-T5))</f>
        <v/>
      </c>
      <c r="AD5" s="38"/>
      <c r="AE5" s="60" t="str">
        <f t="shared" ref="AE5:AE24" si="3">IF(P5+AD5=0,"",IF(P5="",0,IF(AD5="",0,AD5/P5)))</f>
        <v/>
      </c>
      <c r="AF5" s="44"/>
      <c r="AG5" s="39"/>
      <c r="AH5" s="89"/>
      <c r="AI5" s="79" t="str">
        <f t="shared" ref="AI5:AI24" si="4">IF((AND(R5&gt;=1,AH5&gt;=1)),(YEAR(AH5)-YEAR(R5)),"")</f>
        <v/>
      </c>
      <c r="AJ5" s="78" t="str">
        <f t="shared" ref="AJ5:AJ24" si="5">IF(T5="","",IF(AI5="","",$AI5-T5))</f>
        <v/>
      </c>
      <c r="AK5" s="38"/>
      <c r="AL5" s="58" t="str">
        <f t="shared" ref="AL5:AL24" si="6">IF(AK5="","",AK5/P5)</f>
        <v/>
      </c>
      <c r="AM5" s="105" t="b">
        <f t="shared" ref="AM5:AM24" si="7">IF(L5=$BJ$6,4,IF(L5=$BJ$7,6,IF(L5=$BJ$8,8)))</f>
        <v>0</v>
      </c>
      <c r="AN5" s="130">
        <f>IF(J5="居住",P5*0.05+M5*AM5*12+V5,0)</f>
        <v>0</v>
      </c>
      <c r="AO5" s="130">
        <f>IF(J5="貸地",V5,0)</f>
        <v>0</v>
      </c>
      <c r="AP5" s="130">
        <f>IF(J5="商業",P5*0.05+K5*0.2*12+V5,0)</f>
        <v>0</v>
      </c>
      <c r="AQ5" s="130">
        <f>IF(J5="兼用",P5*0.05+(M5-N5)*AM5*12+K5*0.2*12+V5,0)</f>
        <v>0</v>
      </c>
      <c r="AR5" s="132">
        <f>IF(J5="太陽光",P5*0.08,0)</f>
        <v>0</v>
      </c>
      <c r="AS5" s="133" t="str">
        <f>IF(J5="","",SUM(AN5:AR5))</f>
        <v/>
      </c>
      <c r="AT5" s="215"/>
      <c r="AU5" s="105" t="str">
        <f>IF(AT5&gt;0,AT5,AS5)</f>
        <v/>
      </c>
      <c r="AV5" s="182" t="str">
        <f>IF(H5="","",IF(AT5&gt;0,P5-AT5,P5-AS5))</f>
        <v/>
      </c>
      <c r="AW5" s="183" t="str">
        <f>IF(H5="","",IF(H5=3,AV5-AD5,AV5-AK5))</f>
        <v/>
      </c>
      <c r="AX5" s="67"/>
      <c r="AY5" s="34"/>
      <c r="AZ5" s="222"/>
      <c r="BA5" s="223"/>
      <c r="BB5" s="223"/>
      <c r="BC5" s="186"/>
      <c r="BD5" s="81"/>
      <c r="BE5" s="81"/>
      <c r="BG5" s="10" t="s">
        <v>107</v>
      </c>
      <c r="BH5" s="138" t="s">
        <v>108</v>
      </c>
      <c r="BI5" s="4" t="s">
        <v>109</v>
      </c>
      <c r="BJ5" s="4" t="s">
        <v>88</v>
      </c>
      <c r="BK5" s="4" t="s">
        <v>59</v>
      </c>
      <c r="BL5" s="55" t="s">
        <v>60</v>
      </c>
      <c r="BM5" s="6" t="s">
        <v>14</v>
      </c>
      <c r="BN5" s="66" t="s">
        <v>110</v>
      </c>
    </row>
    <row r="6" spans="1:66" ht="54" customHeight="1" x14ac:dyDescent="0.15">
      <c r="A6" s="11">
        <v>2</v>
      </c>
      <c r="B6" s="48"/>
      <c r="C6" s="47"/>
      <c r="D6" s="34"/>
      <c r="E6" s="232"/>
      <c r="F6" s="233"/>
      <c r="G6" s="234"/>
      <c r="H6" s="64"/>
      <c r="I6" s="135"/>
      <c r="J6" s="68"/>
      <c r="K6" s="137"/>
      <c r="L6" s="99"/>
      <c r="M6" s="35"/>
      <c r="N6" s="217"/>
      <c r="O6" s="35"/>
      <c r="P6" s="36"/>
      <c r="Q6" s="69"/>
      <c r="R6" s="85"/>
      <c r="S6" s="65"/>
      <c r="T6" s="76" t="str">
        <f t="shared" si="0"/>
        <v/>
      </c>
      <c r="U6" s="101" t="str">
        <f t="shared" ref="U6:U24" si="8">IF(R6&gt;=1,(YEAR($D$2)-YEAR(R6)),"")</f>
        <v/>
      </c>
      <c r="V6" s="211"/>
      <c r="W6" s="37"/>
      <c r="X6" s="94"/>
      <c r="Y6" s="38"/>
      <c r="Z6" s="39"/>
      <c r="AA6" s="87"/>
      <c r="AB6" s="77" t="str">
        <f t="shared" si="1"/>
        <v/>
      </c>
      <c r="AC6" s="78" t="str">
        <f t="shared" si="2"/>
        <v/>
      </c>
      <c r="AD6" s="38"/>
      <c r="AE6" s="60" t="str">
        <f t="shared" si="3"/>
        <v/>
      </c>
      <c r="AF6" s="44"/>
      <c r="AG6" s="39"/>
      <c r="AH6" s="89"/>
      <c r="AI6" s="79" t="str">
        <f t="shared" si="4"/>
        <v/>
      </c>
      <c r="AJ6" s="78" t="str">
        <f t="shared" si="5"/>
        <v/>
      </c>
      <c r="AK6" s="38"/>
      <c r="AL6" s="58" t="str">
        <f t="shared" si="6"/>
        <v/>
      </c>
      <c r="AM6" s="105" t="b">
        <f t="shared" si="7"/>
        <v>0</v>
      </c>
      <c r="AN6" s="130">
        <f t="shared" ref="AN6:AN24" si="9">IF(J6="居住",P6*0.05+M6*AM6*12+V6,0)</f>
        <v>0</v>
      </c>
      <c r="AO6" s="130">
        <f t="shared" ref="AO6:AO24" si="10">IF(J6="貸地",V6,0)</f>
        <v>0</v>
      </c>
      <c r="AP6" s="130">
        <f t="shared" ref="AP6:AP24" si="11">IF(J6="商業",P6*0.05+K6*0.2*12+V6,0)</f>
        <v>0</v>
      </c>
      <c r="AQ6" s="130">
        <f t="shared" ref="AQ6:AQ24" si="12">IF(J6="兼用",P6*0.05+(M6-N6)*AM6*12+K6*0.2*12+V6,0)</f>
        <v>0</v>
      </c>
      <c r="AR6" s="132">
        <f t="shared" ref="AR6:AR24" si="13">IF(J6="太陽光",P6*0.08,0)</f>
        <v>0</v>
      </c>
      <c r="AS6" s="133" t="str">
        <f t="shared" ref="AS6:AS24" si="14">IF(J6="","",SUM(AN6:AR6))</f>
        <v/>
      </c>
      <c r="AT6" s="215"/>
      <c r="AU6" s="105" t="str">
        <f t="shared" ref="AU6:AU24" si="15">IF(AT6&gt;0,AT6,AS6)</f>
        <v/>
      </c>
      <c r="AV6" s="182" t="str">
        <f t="shared" ref="AV6:AV24" si="16">IF(H6="","",IF(AT6&gt;0,P6-AT6,P6-AS6))</f>
        <v/>
      </c>
      <c r="AW6" s="183" t="str">
        <f t="shared" ref="AW6:AW24" si="17">IF(H6="","",IF(H6=3,AV6-AD6,AV6-AK6))</f>
        <v/>
      </c>
      <c r="AX6" s="67"/>
      <c r="AY6" s="34"/>
      <c r="AZ6" s="222"/>
      <c r="BA6" s="223"/>
      <c r="BB6" s="223"/>
      <c r="BC6" s="185"/>
      <c r="BD6" s="14"/>
      <c r="BE6" s="14"/>
      <c r="BG6" s="11" t="s">
        <v>111</v>
      </c>
      <c r="BH6" s="11">
        <v>1</v>
      </c>
      <c r="BI6" s="53" t="s">
        <v>98</v>
      </c>
      <c r="BJ6" s="200" t="s">
        <v>137</v>
      </c>
      <c r="BK6" s="53" t="s">
        <v>112</v>
      </c>
      <c r="BL6" s="53">
        <v>60</v>
      </c>
      <c r="BM6" s="52" t="s">
        <v>113</v>
      </c>
      <c r="BN6" s="51" t="s">
        <v>75</v>
      </c>
    </row>
    <row r="7" spans="1:66" ht="54" customHeight="1" x14ac:dyDescent="0.15">
      <c r="A7" s="10">
        <v>3</v>
      </c>
      <c r="B7" s="47"/>
      <c r="C7" s="47"/>
      <c r="D7" s="34"/>
      <c r="E7" s="232"/>
      <c r="F7" s="233"/>
      <c r="G7" s="234"/>
      <c r="H7" s="64"/>
      <c r="I7" s="135"/>
      <c r="J7" s="68"/>
      <c r="K7" s="137"/>
      <c r="L7" s="99"/>
      <c r="M7" s="40"/>
      <c r="N7" s="217"/>
      <c r="O7" s="40"/>
      <c r="P7" s="36"/>
      <c r="Q7" s="69"/>
      <c r="R7" s="85"/>
      <c r="S7" s="65"/>
      <c r="T7" s="76" t="str">
        <f t="shared" si="0"/>
        <v/>
      </c>
      <c r="U7" s="101" t="str">
        <f t="shared" si="8"/>
        <v/>
      </c>
      <c r="V7" s="211"/>
      <c r="W7" s="37"/>
      <c r="X7" s="94"/>
      <c r="Y7" s="38"/>
      <c r="Z7" s="39"/>
      <c r="AA7" s="88"/>
      <c r="AB7" s="77" t="str">
        <f t="shared" si="1"/>
        <v/>
      </c>
      <c r="AC7" s="78" t="str">
        <f t="shared" si="2"/>
        <v/>
      </c>
      <c r="AD7" s="38"/>
      <c r="AE7" s="60" t="str">
        <f t="shared" si="3"/>
        <v/>
      </c>
      <c r="AF7" s="45"/>
      <c r="AG7" s="43"/>
      <c r="AH7" s="90"/>
      <c r="AI7" s="79" t="str">
        <f t="shared" si="4"/>
        <v/>
      </c>
      <c r="AJ7" s="78" t="str">
        <f t="shared" si="5"/>
        <v/>
      </c>
      <c r="AK7" s="38"/>
      <c r="AL7" s="58" t="str">
        <f t="shared" si="6"/>
        <v/>
      </c>
      <c r="AM7" s="105" t="b">
        <f t="shared" si="7"/>
        <v>0</v>
      </c>
      <c r="AN7" s="130">
        <f t="shared" si="9"/>
        <v>0</v>
      </c>
      <c r="AO7" s="130">
        <f t="shared" si="10"/>
        <v>0</v>
      </c>
      <c r="AP7" s="130">
        <f t="shared" si="11"/>
        <v>0</v>
      </c>
      <c r="AQ7" s="130">
        <f t="shared" si="12"/>
        <v>0</v>
      </c>
      <c r="AR7" s="132">
        <f t="shared" si="13"/>
        <v>0</v>
      </c>
      <c r="AS7" s="133" t="str">
        <f t="shared" si="14"/>
        <v/>
      </c>
      <c r="AT7" s="215"/>
      <c r="AU7" s="105" t="str">
        <f t="shared" si="15"/>
        <v/>
      </c>
      <c r="AV7" s="182" t="str">
        <f t="shared" si="16"/>
        <v/>
      </c>
      <c r="AW7" s="183" t="str">
        <f t="shared" si="17"/>
        <v/>
      </c>
      <c r="AX7" s="67"/>
      <c r="AY7" s="46"/>
      <c r="AZ7" s="222"/>
      <c r="BA7" s="223"/>
      <c r="BB7" s="223"/>
      <c r="BC7" s="185"/>
      <c r="BD7" s="14"/>
      <c r="BE7" s="14"/>
      <c r="BG7" s="11" t="s">
        <v>114</v>
      </c>
      <c r="BH7" s="11">
        <v>2</v>
      </c>
      <c r="BI7" s="53" t="s">
        <v>100</v>
      </c>
      <c r="BJ7" s="200" t="s">
        <v>106</v>
      </c>
      <c r="BK7" s="53" t="s">
        <v>123</v>
      </c>
      <c r="BL7" s="53">
        <v>60</v>
      </c>
      <c r="BM7" s="52" t="s">
        <v>115</v>
      </c>
      <c r="BN7" s="51" t="s">
        <v>116</v>
      </c>
    </row>
    <row r="8" spans="1:66" ht="54" customHeight="1" x14ac:dyDescent="0.15">
      <c r="A8" s="11">
        <v>4</v>
      </c>
      <c r="B8" s="48"/>
      <c r="C8" s="47"/>
      <c r="D8" s="34"/>
      <c r="E8" s="232"/>
      <c r="F8" s="233"/>
      <c r="G8" s="234"/>
      <c r="H8" s="64"/>
      <c r="I8" s="135"/>
      <c r="J8" s="68"/>
      <c r="K8" s="137"/>
      <c r="L8" s="99"/>
      <c r="M8" s="40"/>
      <c r="N8" s="217"/>
      <c r="O8" s="40"/>
      <c r="P8" s="36"/>
      <c r="Q8" s="69"/>
      <c r="R8" s="85"/>
      <c r="S8" s="65"/>
      <c r="T8" s="76" t="str">
        <f t="shared" si="0"/>
        <v/>
      </c>
      <c r="U8" s="101" t="str">
        <f>IF(R8&gt;=1,(YEAR($D$2)-YEAR(R8)),"")</f>
        <v/>
      </c>
      <c r="V8" s="211"/>
      <c r="W8" s="37"/>
      <c r="X8" s="94"/>
      <c r="Y8" s="38"/>
      <c r="Z8" s="39"/>
      <c r="AA8" s="87"/>
      <c r="AB8" s="77" t="str">
        <f>IF(AND(R8&gt;=1,AA8&gt;=1),(YEAR(AA8)-YEAR(R8)),"")</f>
        <v/>
      </c>
      <c r="AC8" s="78" t="str">
        <f t="shared" si="2"/>
        <v/>
      </c>
      <c r="AD8" s="38"/>
      <c r="AE8" s="60" t="str">
        <f t="shared" si="3"/>
        <v/>
      </c>
      <c r="AF8" s="45"/>
      <c r="AG8" s="43"/>
      <c r="AH8" s="90"/>
      <c r="AI8" s="79" t="str">
        <f>IF((AND(R8&gt;=1,AH8&gt;=1)),(YEAR(AH8)-YEAR(R8)),"")</f>
        <v/>
      </c>
      <c r="AJ8" s="78" t="str">
        <f t="shared" si="5"/>
        <v/>
      </c>
      <c r="AK8" s="38"/>
      <c r="AL8" s="58" t="str">
        <f t="shared" si="6"/>
        <v/>
      </c>
      <c r="AM8" s="105" t="b">
        <f t="shared" si="7"/>
        <v>0</v>
      </c>
      <c r="AN8" s="130">
        <f t="shared" si="9"/>
        <v>0</v>
      </c>
      <c r="AO8" s="130">
        <f t="shared" si="10"/>
        <v>0</v>
      </c>
      <c r="AP8" s="130">
        <f t="shared" si="11"/>
        <v>0</v>
      </c>
      <c r="AQ8" s="130">
        <f t="shared" si="12"/>
        <v>0</v>
      </c>
      <c r="AR8" s="132">
        <f t="shared" si="13"/>
        <v>0</v>
      </c>
      <c r="AS8" s="133" t="str">
        <f t="shared" si="14"/>
        <v/>
      </c>
      <c r="AT8" s="215"/>
      <c r="AU8" s="105" t="str">
        <f t="shared" si="15"/>
        <v/>
      </c>
      <c r="AV8" s="182" t="str">
        <f t="shared" si="16"/>
        <v/>
      </c>
      <c r="AW8" s="183" t="str">
        <f t="shared" si="17"/>
        <v/>
      </c>
      <c r="AX8" s="67"/>
      <c r="AY8" s="46"/>
      <c r="AZ8" s="222"/>
      <c r="BA8" s="223"/>
      <c r="BB8" s="223"/>
      <c r="BC8" s="185"/>
      <c r="BD8" s="14"/>
      <c r="BE8" s="14"/>
      <c r="BG8" s="11" t="s">
        <v>117</v>
      </c>
      <c r="BH8" s="11">
        <v>3</v>
      </c>
      <c r="BI8" s="53" t="s">
        <v>99</v>
      </c>
      <c r="BJ8" s="200" t="s">
        <v>128</v>
      </c>
      <c r="BK8" s="51" t="s">
        <v>124</v>
      </c>
      <c r="BL8" s="53">
        <v>30</v>
      </c>
      <c r="BM8" s="52"/>
      <c r="BN8" s="11"/>
    </row>
    <row r="9" spans="1:66" ht="54" customHeight="1" x14ac:dyDescent="0.15">
      <c r="A9" s="10">
        <v>5</v>
      </c>
      <c r="B9" s="47"/>
      <c r="C9" s="47"/>
      <c r="D9" s="34"/>
      <c r="E9" s="232"/>
      <c r="F9" s="233"/>
      <c r="G9" s="234"/>
      <c r="H9" s="64"/>
      <c r="I9" s="135"/>
      <c r="J9" s="68"/>
      <c r="K9" s="137"/>
      <c r="L9" s="99"/>
      <c r="M9" s="40"/>
      <c r="N9" s="217"/>
      <c r="O9" s="40"/>
      <c r="P9" s="36"/>
      <c r="Q9" s="69"/>
      <c r="R9" s="85"/>
      <c r="S9" s="65"/>
      <c r="T9" s="76" t="str">
        <f t="shared" si="0"/>
        <v/>
      </c>
      <c r="U9" s="101" t="str">
        <f>IF(R9&gt;=1,(YEAR($D$2)-YEAR(R9)),"")</f>
        <v/>
      </c>
      <c r="V9" s="211"/>
      <c r="W9" s="41"/>
      <c r="X9" s="95"/>
      <c r="Y9" s="38"/>
      <c r="Z9" s="39"/>
      <c r="AA9" s="87"/>
      <c r="AB9" s="77" t="str">
        <f>IF(AND(R9&gt;=1,AA9&gt;=1),(YEAR(AA9)-YEAR(R9)),"")</f>
        <v/>
      </c>
      <c r="AC9" s="78" t="str">
        <f t="shared" si="2"/>
        <v/>
      </c>
      <c r="AD9" s="38"/>
      <c r="AE9" s="60" t="str">
        <f t="shared" si="3"/>
        <v/>
      </c>
      <c r="AF9" s="45"/>
      <c r="AG9" s="43"/>
      <c r="AH9" s="90"/>
      <c r="AI9" s="79" t="str">
        <f>IF((AND(R9&gt;=1,AH9&gt;=1)),(YEAR(AH9)-YEAR(R9)),"")</f>
        <v/>
      </c>
      <c r="AJ9" s="78" t="str">
        <f t="shared" si="5"/>
        <v/>
      </c>
      <c r="AK9" s="38"/>
      <c r="AL9" s="58" t="str">
        <f>IF(AK9="","",AK9/P9)</f>
        <v/>
      </c>
      <c r="AM9" s="105" t="b">
        <f t="shared" si="7"/>
        <v>0</v>
      </c>
      <c r="AN9" s="130">
        <f t="shared" si="9"/>
        <v>0</v>
      </c>
      <c r="AO9" s="130">
        <f t="shared" si="10"/>
        <v>0</v>
      </c>
      <c r="AP9" s="130">
        <f t="shared" si="11"/>
        <v>0</v>
      </c>
      <c r="AQ9" s="130">
        <f t="shared" si="12"/>
        <v>0</v>
      </c>
      <c r="AR9" s="132">
        <f t="shared" si="13"/>
        <v>0</v>
      </c>
      <c r="AS9" s="133" t="str">
        <f t="shared" si="14"/>
        <v/>
      </c>
      <c r="AT9" s="215"/>
      <c r="AU9" s="105" t="str">
        <f t="shared" si="15"/>
        <v/>
      </c>
      <c r="AV9" s="182" t="str">
        <f t="shared" si="16"/>
        <v/>
      </c>
      <c r="AW9" s="183" t="str">
        <f>IF(H9="","",IF(H9=3,AV9-AD9,AV9-AK9))</f>
        <v/>
      </c>
      <c r="AX9" s="67"/>
      <c r="AY9" s="46"/>
      <c r="AZ9" s="222"/>
      <c r="BA9" s="223"/>
      <c r="BB9" s="223"/>
      <c r="BC9" s="185"/>
      <c r="BD9" s="14"/>
      <c r="BE9" s="14"/>
      <c r="BG9" s="10" t="s">
        <v>118</v>
      </c>
      <c r="BH9" s="11"/>
      <c r="BI9" s="53" t="s">
        <v>104</v>
      </c>
      <c r="BK9" s="51" t="s">
        <v>119</v>
      </c>
      <c r="BL9" s="51">
        <v>20</v>
      </c>
    </row>
    <row r="10" spans="1:66" ht="54" customHeight="1" x14ac:dyDescent="0.15">
      <c r="A10" s="11">
        <v>6</v>
      </c>
      <c r="B10" s="48"/>
      <c r="C10" s="47"/>
      <c r="D10" s="34"/>
      <c r="E10" s="232"/>
      <c r="F10" s="233"/>
      <c r="G10" s="234"/>
      <c r="H10" s="64"/>
      <c r="I10" s="135"/>
      <c r="J10" s="68"/>
      <c r="K10" s="137"/>
      <c r="L10" s="99"/>
      <c r="M10" s="40"/>
      <c r="N10" s="217"/>
      <c r="O10" s="40"/>
      <c r="P10" s="36"/>
      <c r="Q10" s="69"/>
      <c r="R10" s="85"/>
      <c r="S10" s="65"/>
      <c r="T10" s="76" t="str">
        <f t="shared" si="0"/>
        <v/>
      </c>
      <c r="U10" s="101" t="str">
        <f t="shared" si="8"/>
        <v/>
      </c>
      <c r="V10" s="211"/>
      <c r="W10" s="41"/>
      <c r="X10" s="95"/>
      <c r="Y10" s="42"/>
      <c r="Z10" s="43"/>
      <c r="AA10" s="87"/>
      <c r="AB10" s="77" t="str">
        <f t="shared" si="1"/>
        <v/>
      </c>
      <c r="AC10" s="78" t="str">
        <f t="shared" si="2"/>
        <v/>
      </c>
      <c r="AD10" s="42"/>
      <c r="AE10" s="60" t="str">
        <f t="shared" si="3"/>
        <v/>
      </c>
      <c r="AF10" s="45"/>
      <c r="AG10" s="43"/>
      <c r="AH10" s="90"/>
      <c r="AI10" s="79" t="str">
        <f t="shared" si="4"/>
        <v/>
      </c>
      <c r="AJ10" s="78" t="str">
        <f t="shared" si="5"/>
        <v/>
      </c>
      <c r="AK10" s="38"/>
      <c r="AL10" s="58" t="str">
        <f t="shared" si="6"/>
        <v/>
      </c>
      <c r="AM10" s="105" t="b">
        <f t="shared" si="7"/>
        <v>0</v>
      </c>
      <c r="AN10" s="130">
        <f t="shared" si="9"/>
        <v>0</v>
      </c>
      <c r="AO10" s="130">
        <f t="shared" si="10"/>
        <v>0</v>
      </c>
      <c r="AP10" s="130">
        <f t="shared" si="11"/>
        <v>0</v>
      </c>
      <c r="AQ10" s="130">
        <f t="shared" si="12"/>
        <v>0</v>
      </c>
      <c r="AR10" s="132">
        <f t="shared" si="13"/>
        <v>0</v>
      </c>
      <c r="AS10" s="133" t="str">
        <f t="shared" si="14"/>
        <v/>
      </c>
      <c r="AT10" s="215"/>
      <c r="AU10" s="105" t="str">
        <f t="shared" si="15"/>
        <v/>
      </c>
      <c r="AV10" s="182" t="str">
        <f t="shared" si="16"/>
        <v/>
      </c>
      <c r="AW10" s="183" t="str">
        <f t="shared" si="17"/>
        <v/>
      </c>
      <c r="AX10" s="67"/>
      <c r="AY10" s="46"/>
      <c r="AZ10" s="222"/>
      <c r="BA10" s="223"/>
      <c r="BB10" s="223"/>
      <c r="BC10" s="185"/>
      <c r="BD10" s="14"/>
      <c r="BE10" s="14"/>
      <c r="BG10" s="10" t="s">
        <v>120</v>
      </c>
      <c r="BH10" s="11" t="s">
        <v>133</v>
      </c>
      <c r="BI10" s="51" t="s">
        <v>101</v>
      </c>
      <c r="BK10" s="51" t="s">
        <v>125</v>
      </c>
      <c r="BL10" s="51">
        <v>45</v>
      </c>
    </row>
    <row r="11" spans="1:66" ht="54" customHeight="1" x14ac:dyDescent="0.15">
      <c r="A11" s="10">
        <v>7</v>
      </c>
      <c r="B11" s="47"/>
      <c r="C11" s="47">
        <f t="shared" ref="C11:C24" si="18">IF(B11="",A11,IF(B10=B11,0,B11))</f>
        <v>7</v>
      </c>
      <c r="D11" s="34"/>
      <c r="E11" s="232"/>
      <c r="F11" s="233"/>
      <c r="G11" s="234"/>
      <c r="H11" s="64"/>
      <c r="I11" s="135"/>
      <c r="J11" s="68"/>
      <c r="K11" s="137"/>
      <c r="L11" s="99"/>
      <c r="M11" s="40"/>
      <c r="N11" s="217"/>
      <c r="O11" s="40"/>
      <c r="P11" s="80"/>
      <c r="Q11" s="69"/>
      <c r="R11" s="85"/>
      <c r="S11" s="65"/>
      <c r="T11" s="76" t="str">
        <f t="shared" si="0"/>
        <v/>
      </c>
      <c r="U11" s="101" t="str">
        <f t="shared" si="8"/>
        <v/>
      </c>
      <c r="V11" s="211"/>
      <c r="W11" s="41"/>
      <c r="X11" s="95"/>
      <c r="Y11" s="42"/>
      <c r="Z11" s="43"/>
      <c r="AA11" s="88"/>
      <c r="AB11" s="77" t="str">
        <f t="shared" si="1"/>
        <v/>
      </c>
      <c r="AC11" s="78" t="str">
        <f t="shared" si="2"/>
        <v/>
      </c>
      <c r="AD11" s="42"/>
      <c r="AE11" s="60" t="str">
        <f t="shared" si="3"/>
        <v/>
      </c>
      <c r="AF11" s="45"/>
      <c r="AG11" s="43"/>
      <c r="AH11" s="90"/>
      <c r="AI11" s="79" t="str">
        <f t="shared" si="4"/>
        <v/>
      </c>
      <c r="AJ11" s="78" t="str">
        <f t="shared" si="5"/>
        <v/>
      </c>
      <c r="AK11" s="38"/>
      <c r="AL11" s="58" t="str">
        <f t="shared" si="6"/>
        <v/>
      </c>
      <c r="AM11" s="105" t="b">
        <f t="shared" si="7"/>
        <v>0</v>
      </c>
      <c r="AN11" s="130">
        <f t="shared" si="9"/>
        <v>0</v>
      </c>
      <c r="AO11" s="130">
        <f t="shared" si="10"/>
        <v>0</v>
      </c>
      <c r="AP11" s="130">
        <f t="shared" si="11"/>
        <v>0</v>
      </c>
      <c r="AQ11" s="130">
        <f t="shared" si="12"/>
        <v>0</v>
      </c>
      <c r="AR11" s="132">
        <f t="shared" si="13"/>
        <v>0</v>
      </c>
      <c r="AS11" s="133" t="str">
        <f t="shared" si="14"/>
        <v/>
      </c>
      <c r="AT11" s="215"/>
      <c r="AU11" s="105" t="str">
        <f t="shared" si="15"/>
        <v/>
      </c>
      <c r="AV11" s="182" t="str">
        <f t="shared" si="16"/>
        <v/>
      </c>
      <c r="AW11" s="183" t="str">
        <f t="shared" si="17"/>
        <v/>
      </c>
      <c r="AX11" s="67"/>
      <c r="AY11" s="46"/>
      <c r="AZ11" s="222"/>
      <c r="BA11" s="223"/>
      <c r="BB11" s="223"/>
      <c r="BC11" s="185"/>
      <c r="BD11" s="14"/>
      <c r="BE11" s="14"/>
      <c r="BG11" s="10" t="s">
        <v>121</v>
      </c>
      <c r="BK11" s="51" t="s">
        <v>126</v>
      </c>
      <c r="BL11" s="51">
        <v>35</v>
      </c>
    </row>
    <row r="12" spans="1:66" ht="54" customHeight="1" x14ac:dyDescent="0.15">
      <c r="A12" s="11">
        <v>8</v>
      </c>
      <c r="B12" s="48"/>
      <c r="C12" s="47">
        <f t="shared" si="18"/>
        <v>8</v>
      </c>
      <c r="D12" s="40"/>
      <c r="E12" s="245"/>
      <c r="F12" s="246"/>
      <c r="G12" s="247"/>
      <c r="H12" s="64"/>
      <c r="I12" s="135"/>
      <c r="J12" s="68"/>
      <c r="K12" s="137"/>
      <c r="L12" s="99"/>
      <c r="M12" s="40"/>
      <c r="N12" s="217"/>
      <c r="O12" s="40"/>
      <c r="P12" s="80"/>
      <c r="Q12" s="69"/>
      <c r="R12" s="86"/>
      <c r="S12" s="65"/>
      <c r="T12" s="76" t="str">
        <f t="shared" si="0"/>
        <v/>
      </c>
      <c r="U12" s="101" t="str">
        <f t="shared" si="8"/>
        <v/>
      </c>
      <c r="V12" s="211"/>
      <c r="W12" s="41"/>
      <c r="X12" s="95"/>
      <c r="Y12" s="42"/>
      <c r="Z12" s="43"/>
      <c r="AA12" s="88"/>
      <c r="AB12" s="77" t="str">
        <f t="shared" si="1"/>
        <v/>
      </c>
      <c r="AC12" s="78" t="str">
        <f t="shared" si="2"/>
        <v/>
      </c>
      <c r="AD12" s="42"/>
      <c r="AE12" s="60" t="str">
        <f t="shared" si="3"/>
        <v/>
      </c>
      <c r="AF12" s="45"/>
      <c r="AG12" s="43"/>
      <c r="AH12" s="90"/>
      <c r="AI12" s="79" t="str">
        <f t="shared" si="4"/>
        <v/>
      </c>
      <c r="AJ12" s="78" t="str">
        <f t="shared" si="5"/>
        <v/>
      </c>
      <c r="AK12" s="38"/>
      <c r="AL12" s="58" t="str">
        <f t="shared" si="6"/>
        <v/>
      </c>
      <c r="AM12" s="105" t="b">
        <f t="shared" si="7"/>
        <v>0</v>
      </c>
      <c r="AN12" s="130">
        <f t="shared" si="9"/>
        <v>0</v>
      </c>
      <c r="AO12" s="130">
        <f t="shared" si="10"/>
        <v>0</v>
      </c>
      <c r="AP12" s="130">
        <f t="shared" si="11"/>
        <v>0</v>
      </c>
      <c r="AQ12" s="130">
        <f t="shared" si="12"/>
        <v>0</v>
      </c>
      <c r="AR12" s="132">
        <f t="shared" si="13"/>
        <v>0</v>
      </c>
      <c r="AS12" s="133" t="str">
        <f t="shared" si="14"/>
        <v/>
      </c>
      <c r="AT12" s="215"/>
      <c r="AU12" s="105" t="str">
        <f t="shared" si="15"/>
        <v/>
      </c>
      <c r="AV12" s="182" t="str">
        <f t="shared" si="16"/>
        <v/>
      </c>
      <c r="AW12" s="183" t="str">
        <f t="shared" si="17"/>
        <v/>
      </c>
      <c r="AX12" s="67"/>
      <c r="AY12" s="46"/>
      <c r="AZ12" s="222"/>
      <c r="BA12" s="223"/>
      <c r="BB12" s="223"/>
      <c r="BC12" s="185"/>
      <c r="BD12" s="14"/>
      <c r="BE12" s="14"/>
      <c r="BK12" s="51" t="s">
        <v>127</v>
      </c>
      <c r="BL12" s="51">
        <v>17</v>
      </c>
    </row>
    <row r="13" spans="1:66" ht="54" customHeight="1" x14ac:dyDescent="0.15">
      <c r="A13" s="10">
        <v>9</v>
      </c>
      <c r="B13" s="47"/>
      <c r="C13" s="47">
        <f t="shared" si="18"/>
        <v>9</v>
      </c>
      <c r="D13" s="34"/>
      <c r="E13" s="232"/>
      <c r="F13" s="233"/>
      <c r="G13" s="234"/>
      <c r="H13" s="64"/>
      <c r="I13" s="135"/>
      <c r="J13" s="68"/>
      <c r="K13" s="137"/>
      <c r="L13" s="99"/>
      <c r="M13" s="40"/>
      <c r="N13" s="217"/>
      <c r="O13" s="40"/>
      <c r="P13" s="80"/>
      <c r="Q13" s="69"/>
      <c r="R13" s="86"/>
      <c r="S13" s="65"/>
      <c r="T13" s="76" t="str">
        <f t="shared" si="0"/>
        <v/>
      </c>
      <c r="U13" s="101" t="str">
        <f t="shared" si="8"/>
        <v/>
      </c>
      <c r="V13" s="211"/>
      <c r="W13" s="37"/>
      <c r="X13" s="94"/>
      <c r="Y13" s="42"/>
      <c r="Z13" s="43"/>
      <c r="AA13" s="88"/>
      <c r="AB13" s="77" t="str">
        <f t="shared" si="1"/>
        <v/>
      </c>
      <c r="AC13" s="78" t="str">
        <f t="shared" si="2"/>
        <v/>
      </c>
      <c r="AD13" s="42"/>
      <c r="AE13" s="60" t="str">
        <f t="shared" si="3"/>
        <v/>
      </c>
      <c r="AF13" s="45"/>
      <c r="AG13" s="43"/>
      <c r="AH13" s="90"/>
      <c r="AI13" s="79" t="str">
        <f t="shared" si="4"/>
        <v/>
      </c>
      <c r="AJ13" s="78" t="str">
        <f t="shared" si="5"/>
        <v/>
      </c>
      <c r="AK13" s="38"/>
      <c r="AL13" s="58" t="str">
        <f t="shared" si="6"/>
        <v/>
      </c>
      <c r="AM13" s="105" t="b">
        <f t="shared" si="7"/>
        <v>0</v>
      </c>
      <c r="AN13" s="130">
        <f t="shared" si="9"/>
        <v>0</v>
      </c>
      <c r="AO13" s="130">
        <f t="shared" si="10"/>
        <v>0</v>
      </c>
      <c r="AP13" s="130">
        <f t="shared" si="11"/>
        <v>0</v>
      </c>
      <c r="AQ13" s="130">
        <f t="shared" si="12"/>
        <v>0</v>
      </c>
      <c r="AR13" s="132">
        <f t="shared" si="13"/>
        <v>0</v>
      </c>
      <c r="AS13" s="133" t="str">
        <f t="shared" si="14"/>
        <v/>
      </c>
      <c r="AT13" s="215"/>
      <c r="AU13" s="105" t="str">
        <f t="shared" si="15"/>
        <v/>
      </c>
      <c r="AV13" s="182" t="str">
        <f t="shared" si="16"/>
        <v/>
      </c>
      <c r="AW13" s="183" t="str">
        <f t="shared" si="17"/>
        <v/>
      </c>
      <c r="AX13" s="67"/>
      <c r="AY13" s="46"/>
      <c r="AZ13" s="222"/>
      <c r="BA13" s="223"/>
      <c r="BB13" s="223"/>
      <c r="BC13" s="185"/>
      <c r="BD13" s="14"/>
      <c r="BE13" s="14"/>
      <c r="BK13" s="51" t="s">
        <v>122</v>
      </c>
      <c r="BL13" s="51"/>
    </row>
    <row r="14" spans="1:66" ht="54" customHeight="1" x14ac:dyDescent="0.15">
      <c r="A14" s="11">
        <v>10</v>
      </c>
      <c r="B14" s="48"/>
      <c r="C14" s="47">
        <f t="shared" si="18"/>
        <v>10</v>
      </c>
      <c r="D14" s="40"/>
      <c r="E14" s="245"/>
      <c r="F14" s="246"/>
      <c r="G14" s="247"/>
      <c r="H14" s="64"/>
      <c r="I14" s="135"/>
      <c r="J14" s="68"/>
      <c r="K14" s="137"/>
      <c r="L14" s="99"/>
      <c r="M14" s="40"/>
      <c r="N14" s="217"/>
      <c r="O14" s="40"/>
      <c r="P14" s="80"/>
      <c r="Q14" s="69"/>
      <c r="R14" s="86"/>
      <c r="S14" s="65"/>
      <c r="T14" s="76" t="str">
        <f t="shared" si="0"/>
        <v/>
      </c>
      <c r="U14" s="101" t="str">
        <f t="shared" si="8"/>
        <v/>
      </c>
      <c r="V14" s="211"/>
      <c r="W14" s="41"/>
      <c r="X14" s="95"/>
      <c r="Y14" s="42"/>
      <c r="Z14" s="43"/>
      <c r="AA14" s="88"/>
      <c r="AB14" s="77" t="str">
        <f t="shared" si="1"/>
        <v/>
      </c>
      <c r="AC14" s="78" t="str">
        <f t="shared" si="2"/>
        <v/>
      </c>
      <c r="AD14" s="42"/>
      <c r="AE14" s="60" t="str">
        <f t="shared" si="3"/>
        <v/>
      </c>
      <c r="AF14" s="45"/>
      <c r="AG14" s="43"/>
      <c r="AH14" s="90"/>
      <c r="AI14" s="79" t="str">
        <f t="shared" si="4"/>
        <v/>
      </c>
      <c r="AJ14" s="78" t="str">
        <f t="shared" si="5"/>
        <v/>
      </c>
      <c r="AK14" s="38"/>
      <c r="AL14" s="58" t="str">
        <f t="shared" si="6"/>
        <v/>
      </c>
      <c r="AM14" s="105" t="b">
        <f t="shared" si="7"/>
        <v>0</v>
      </c>
      <c r="AN14" s="130">
        <f t="shared" si="9"/>
        <v>0</v>
      </c>
      <c r="AO14" s="130">
        <f t="shared" si="10"/>
        <v>0</v>
      </c>
      <c r="AP14" s="130">
        <f t="shared" si="11"/>
        <v>0</v>
      </c>
      <c r="AQ14" s="130">
        <f t="shared" si="12"/>
        <v>0</v>
      </c>
      <c r="AR14" s="132">
        <f t="shared" si="13"/>
        <v>0</v>
      </c>
      <c r="AS14" s="133" t="str">
        <f t="shared" si="14"/>
        <v/>
      </c>
      <c r="AT14" s="215"/>
      <c r="AU14" s="105" t="str">
        <f t="shared" si="15"/>
        <v/>
      </c>
      <c r="AV14" s="182" t="str">
        <f t="shared" si="16"/>
        <v/>
      </c>
      <c r="AW14" s="183" t="str">
        <f t="shared" si="17"/>
        <v/>
      </c>
      <c r="AX14" s="67"/>
      <c r="AY14" s="46"/>
      <c r="AZ14" s="222"/>
      <c r="BA14" s="223"/>
      <c r="BB14" s="223"/>
      <c r="BC14" s="185"/>
      <c r="BD14" s="14"/>
      <c r="BE14" s="14"/>
      <c r="BK14" s="54"/>
      <c r="BL14" s="54"/>
    </row>
    <row r="15" spans="1:66" ht="54" customHeight="1" x14ac:dyDescent="0.15">
      <c r="A15" s="10">
        <v>11</v>
      </c>
      <c r="B15" s="47"/>
      <c r="C15" s="47">
        <f t="shared" si="18"/>
        <v>11</v>
      </c>
      <c r="D15" s="40"/>
      <c r="E15" s="245"/>
      <c r="F15" s="246"/>
      <c r="G15" s="247"/>
      <c r="H15" s="64"/>
      <c r="I15" s="135"/>
      <c r="J15" s="68"/>
      <c r="K15" s="137"/>
      <c r="L15" s="99"/>
      <c r="M15" s="40"/>
      <c r="N15" s="217"/>
      <c r="O15" s="40"/>
      <c r="P15" s="80"/>
      <c r="Q15" s="69"/>
      <c r="R15" s="86"/>
      <c r="S15" s="65"/>
      <c r="T15" s="76" t="str">
        <f t="shared" si="0"/>
        <v/>
      </c>
      <c r="U15" s="101" t="str">
        <f t="shared" si="8"/>
        <v/>
      </c>
      <c r="V15" s="211"/>
      <c r="W15" s="41"/>
      <c r="X15" s="95"/>
      <c r="Y15" s="42"/>
      <c r="Z15" s="43"/>
      <c r="AA15" s="88"/>
      <c r="AB15" s="77" t="str">
        <f t="shared" si="1"/>
        <v/>
      </c>
      <c r="AC15" s="78" t="str">
        <f t="shared" si="2"/>
        <v/>
      </c>
      <c r="AD15" s="42"/>
      <c r="AE15" s="60" t="str">
        <f t="shared" si="3"/>
        <v/>
      </c>
      <c r="AF15" s="45"/>
      <c r="AG15" s="43"/>
      <c r="AH15" s="90"/>
      <c r="AI15" s="79" t="str">
        <f t="shared" si="4"/>
        <v/>
      </c>
      <c r="AJ15" s="78" t="str">
        <f t="shared" si="5"/>
        <v/>
      </c>
      <c r="AK15" s="38"/>
      <c r="AL15" s="58" t="str">
        <f t="shared" si="6"/>
        <v/>
      </c>
      <c r="AM15" s="105" t="b">
        <f t="shared" si="7"/>
        <v>0</v>
      </c>
      <c r="AN15" s="130">
        <f t="shared" si="9"/>
        <v>0</v>
      </c>
      <c r="AO15" s="130">
        <f t="shared" si="10"/>
        <v>0</v>
      </c>
      <c r="AP15" s="130">
        <f t="shared" si="11"/>
        <v>0</v>
      </c>
      <c r="AQ15" s="130">
        <f t="shared" si="12"/>
        <v>0</v>
      </c>
      <c r="AR15" s="132">
        <f t="shared" si="13"/>
        <v>0</v>
      </c>
      <c r="AS15" s="133" t="str">
        <f t="shared" si="14"/>
        <v/>
      </c>
      <c r="AT15" s="215"/>
      <c r="AU15" s="105" t="str">
        <f t="shared" si="15"/>
        <v/>
      </c>
      <c r="AV15" s="182" t="str">
        <f t="shared" si="16"/>
        <v/>
      </c>
      <c r="AW15" s="183" t="str">
        <f t="shared" si="17"/>
        <v/>
      </c>
      <c r="AX15" s="67"/>
      <c r="AY15" s="46"/>
      <c r="AZ15" s="222"/>
      <c r="BA15" s="223"/>
      <c r="BB15" s="223"/>
      <c r="BC15" s="185"/>
      <c r="BD15" s="14"/>
      <c r="BE15" s="14"/>
      <c r="BK15" s="54"/>
      <c r="BL15" s="54"/>
    </row>
    <row r="16" spans="1:66" ht="54" customHeight="1" x14ac:dyDescent="0.15">
      <c r="A16" s="11">
        <v>12</v>
      </c>
      <c r="B16" s="48"/>
      <c r="C16" s="47">
        <f t="shared" si="18"/>
        <v>12</v>
      </c>
      <c r="D16" s="40"/>
      <c r="E16" s="245"/>
      <c r="F16" s="246"/>
      <c r="G16" s="247"/>
      <c r="H16" s="64"/>
      <c r="I16" s="135"/>
      <c r="J16" s="68"/>
      <c r="K16" s="137"/>
      <c r="L16" s="99"/>
      <c r="M16" s="40"/>
      <c r="N16" s="217"/>
      <c r="O16" s="40"/>
      <c r="P16" s="80"/>
      <c r="Q16" s="69"/>
      <c r="R16" s="86"/>
      <c r="S16" s="65"/>
      <c r="T16" s="76" t="str">
        <f t="shared" si="0"/>
        <v/>
      </c>
      <c r="U16" s="101" t="str">
        <f t="shared" si="8"/>
        <v/>
      </c>
      <c r="V16" s="211"/>
      <c r="W16" s="41"/>
      <c r="X16" s="95"/>
      <c r="Y16" s="42"/>
      <c r="Z16" s="43"/>
      <c r="AA16" s="88"/>
      <c r="AB16" s="77" t="str">
        <f t="shared" si="1"/>
        <v/>
      </c>
      <c r="AC16" s="78" t="str">
        <f t="shared" si="2"/>
        <v/>
      </c>
      <c r="AD16" s="42"/>
      <c r="AE16" s="60" t="str">
        <f t="shared" si="3"/>
        <v/>
      </c>
      <c r="AF16" s="45"/>
      <c r="AG16" s="43"/>
      <c r="AH16" s="90"/>
      <c r="AI16" s="79" t="str">
        <f t="shared" si="4"/>
        <v/>
      </c>
      <c r="AJ16" s="78" t="str">
        <f t="shared" si="5"/>
        <v/>
      </c>
      <c r="AK16" s="38"/>
      <c r="AL16" s="58" t="str">
        <f t="shared" si="6"/>
        <v/>
      </c>
      <c r="AM16" s="105" t="b">
        <f t="shared" si="7"/>
        <v>0</v>
      </c>
      <c r="AN16" s="130">
        <f t="shared" si="9"/>
        <v>0</v>
      </c>
      <c r="AO16" s="130">
        <f t="shared" si="10"/>
        <v>0</v>
      </c>
      <c r="AP16" s="130">
        <f t="shared" si="11"/>
        <v>0</v>
      </c>
      <c r="AQ16" s="130">
        <f t="shared" si="12"/>
        <v>0</v>
      </c>
      <c r="AR16" s="132">
        <f t="shared" si="13"/>
        <v>0</v>
      </c>
      <c r="AS16" s="133" t="str">
        <f t="shared" si="14"/>
        <v/>
      </c>
      <c r="AT16" s="215"/>
      <c r="AU16" s="105" t="str">
        <f t="shared" si="15"/>
        <v/>
      </c>
      <c r="AV16" s="182" t="str">
        <f t="shared" si="16"/>
        <v/>
      </c>
      <c r="AW16" s="183" t="str">
        <f t="shared" si="17"/>
        <v/>
      </c>
      <c r="AX16" s="67"/>
      <c r="AY16" s="46"/>
      <c r="AZ16" s="222"/>
      <c r="BA16" s="223"/>
      <c r="BB16" s="223"/>
      <c r="BC16" s="185"/>
      <c r="BD16" s="14"/>
      <c r="BE16" s="14"/>
      <c r="BK16" s="54"/>
      <c r="BL16" s="54"/>
    </row>
    <row r="17" spans="1:61" ht="54" customHeight="1" x14ac:dyDescent="0.15">
      <c r="A17" s="10">
        <v>13</v>
      </c>
      <c r="B17" s="47"/>
      <c r="C17" s="47">
        <f t="shared" si="18"/>
        <v>13</v>
      </c>
      <c r="D17" s="40"/>
      <c r="E17" s="245"/>
      <c r="F17" s="246"/>
      <c r="G17" s="247"/>
      <c r="H17" s="64"/>
      <c r="I17" s="135"/>
      <c r="J17" s="68"/>
      <c r="K17" s="137"/>
      <c r="L17" s="99"/>
      <c r="M17" s="40"/>
      <c r="N17" s="217"/>
      <c r="O17" s="40"/>
      <c r="P17" s="80"/>
      <c r="Q17" s="69"/>
      <c r="R17" s="86"/>
      <c r="S17" s="65"/>
      <c r="T17" s="76" t="str">
        <f t="shared" si="0"/>
        <v/>
      </c>
      <c r="U17" s="101" t="str">
        <f t="shared" si="8"/>
        <v/>
      </c>
      <c r="V17" s="211"/>
      <c r="W17" s="41"/>
      <c r="X17" s="95"/>
      <c r="Y17" s="42"/>
      <c r="Z17" s="43"/>
      <c r="AA17" s="88"/>
      <c r="AB17" s="77" t="str">
        <f t="shared" si="1"/>
        <v/>
      </c>
      <c r="AC17" s="78" t="str">
        <f t="shared" si="2"/>
        <v/>
      </c>
      <c r="AD17" s="42"/>
      <c r="AE17" s="60" t="str">
        <f t="shared" si="3"/>
        <v/>
      </c>
      <c r="AF17" s="45"/>
      <c r="AG17" s="43"/>
      <c r="AH17" s="90"/>
      <c r="AI17" s="79" t="str">
        <f t="shared" si="4"/>
        <v/>
      </c>
      <c r="AJ17" s="78" t="str">
        <f t="shared" si="5"/>
        <v/>
      </c>
      <c r="AK17" s="38"/>
      <c r="AL17" s="58" t="str">
        <f t="shared" si="6"/>
        <v/>
      </c>
      <c r="AM17" s="105" t="b">
        <f t="shared" si="7"/>
        <v>0</v>
      </c>
      <c r="AN17" s="130">
        <f t="shared" si="9"/>
        <v>0</v>
      </c>
      <c r="AO17" s="130">
        <f t="shared" si="10"/>
        <v>0</v>
      </c>
      <c r="AP17" s="130">
        <f t="shared" si="11"/>
        <v>0</v>
      </c>
      <c r="AQ17" s="130">
        <f t="shared" si="12"/>
        <v>0</v>
      </c>
      <c r="AR17" s="132">
        <f t="shared" si="13"/>
        <v>0</v>
      </c>
      <c r="AS17" s="133" t="str">
        <f t="shared" si="14"/>
        <v/>
      </c>
      <c r="AT17" s="215"/>
      <c r="AU17" s="105" t="str">
        <f t="shared" si="15"/>
        <v/>
      </c>
      <c r="AV17" s="182" t="str">
        <f t="shared" si="16"/>
        <v/>
      </c>
      <c r="AW17" s="183" t="str">
        <f t="shared" si="17"/>
        <v/>
      </c>
      <c r="AX17" s="67"/>
      <c r="AY17" s="46"/>
      <c r="AZ17" s="222"/>
      <c r="BA17" s="223"/>
      <c r="BB17" s="223"/>
      <c r="BC17" s="185"/>
      <c r="BD17" s="14"/>
      <c r="BE17" s="14"/>
    </row>
    <row r="18" spans="1:61" ht="54" customHeight="1" x14ac:dyDescent="0.15">
      <c r="A18" s="11">
        <v>14</v>
      </c>
      <c r="B18" s="48"/>
      <c r="C18" s="47">
        <f t="shared" si="18"/>
        <v>14</v>
      </c>
      <c r="D18" s="40"/>
      <c r="E18" s="245"/>
      <c r="F18" s="246"/>
      <c r="G18" s="247"/>
      <c r="H18" s="64"/>
      <c r="I18" s="135"/>
      <c r="J18" s="68"/>
      <c r="K18" s="137"/>
      <c r="L18" s="99"/>
      <c r="M18" s="40"/>
      <c r="N18" s="217"/>
      <c r="O18" s="40"/>
      <c r="P18" s="80"/>
      <c r="Q18" s="69"/>
      <c r="R18" s="86"/>
      <c r="S18" s="65"/>
      <c r="T18" s="76" t="str">
        <f t="shared" si="0"/>
        <v/>
      </c>
      <c r="U18" s="101" t="str">
        <f t="shared" si="8"/>
        <v/>
      </c>
      <c r="V18" s="211"/>
      <c r="W18" s="41"/>
      <c r="X18" s="95"/>
      <c r="Y18" s="42"/>
      <c r="Z18" s="43"/>
      <c r="AA18" s="88"/>
      <c r="AB18" s="77" t="str">
        <f t="shared" si="1"/>
        <v/>
      </c>
      <c r="AC18" s="78" t="str">
        <f t="shared" si="2"/>
        <v/>
      </c>
      <c r="AD18" s="42"/>
      <c r="AE18" s="60" t="str">
        <f t="shared" si="3"/>
        <v/>
      </c>
      <c r="AF18" s="45"/>
      <c r="AG18" s="43"/>
      <c r="AH18" s="90"/>
      <c r="AI18" s="79" t="str">
        <f t="shared" si="4"/>
        <v/>
      </c>
      <c r="AJ18" s="78" t="str">
        <f t="shared" si="5"/>
        <v/>
      </c>
      <c r="AK18" s="38"/>
      <c r="AL18" s="58" t="str">
        <f t="shared" si="6"/>
        <v/>
      </c>
      <c r="AM18" s="105" t="b">
        <f t="shared" si="7"/>
        <v>0</v>
      </c>
      <c r="AN18" s="130">
        <f t="shared" si="9"/>
        <v>0</v>
      </c>
      <c r="AO18" s="130">
        <f t="shared" si="10"/>
        <v>0</v>
      </c>
      <c r="AP18" s="130">
        <f t="shared" si="11"/>
        <v>0</v>
      </c>
      <c r="AQ18" s="130">
        <f t="shared" si="12"/>
        <v>0</v>
      </c>
      <c r="AR18" s="132">
        <f t="shared" si="13"/>
        <v>0</v>
      </c>
      <c r="AS18" s="133" t="str">
        <f t="shared" si="14"/>
        <v/>
      </c>
      <c r="AT18" s="215"/>
      <c r="AU18" s="105" t="str">
        <f t="shared" si="15"/>
        <v/>
      </c>
      <c r="AV18" s="182" t="str">
        <f t="shared" si="16"/>
        <v/>
      </c>
      <c r="AW18" s="183" t="str">
        <f t="shared" si="17"/>
        <v/>
      </c>
      <c r="AX18" s="67"/>
      <c r="AY18" s="46"/>
      <c r="AZ18" s="222"/>
      <c r="BA18" s="223"/>
      <c r="BB18" s="223"/>
      <c r="BC18" s="185"/>
      <c r="BD18" s="14"/>
      <c r="BE18" s="14"/>
    </row>
    <row r="19" spans="1:61" ht="54" customHeight="1" x14ac:dyDescent="0.15">
      <c r="A19" s="10">
        <v>15</v>
      </c>
      <c r="B19" s="47"/>
      <c r="C19" s="47">
        <f t="shared" si="18"/>
        <v>15</v>
      </c>
      <c r="D19" s="40"/>
      <c r="E19" s="245"/>
      <c r="F19" s="246"/>
      <c r="G19" s="247"/>
      <c r="H19" s="64"/>
      <c r="I19" s="135"/>
      <c r="J19" s="68"/>
      <c r="K19" s="137"/>
      <c r="L19" s="99"/>
      <c r="M19" s="40"/>
      <c r="N19" s="217"/>
      <c r="O19" s="40"/>
      <c r="P19" s="80"/>
      <c r="Q19" s="69"/>
      <c r="R19" s="86"/>
      <c r="S19" s="65"/>
      <c r="T19" s="76" t="str">
        <f t="shared" si="0"/>
        <v/>
      </c>
      <c r="U19" s="101" t="str">
        <f t="shared" si="8"/>
        <v/>
      </c>
      <c r="V19" s="211"/>
      <c r="W19" s="41"/>
      <c r="X19" s="95"/>
      <c r="Y19" s="42"/>
      <c r="Z19" s="43"/>
      <c r="AA19" s="88"/>
      <c r="AB19" s="77" t="str">
        <f t="shared" si="1"/>
        <v/>
      </c>
      <c r="AC19" s="78" t="str">
        <f t="shared" si="2"/>
        <v/>
      </c>
      <c r="AD19" s="42"/>
      <c r="AE19" s="60" t="str">
        <f t="shared" si="3"/>
        <v/>
      </c>
      <c r="AF19" s="45"/>
      <c r="AG19" s="43"/>
      <c r="AH19" s="90"/>
      <c r="AI19" s="79" t="str">
        <f t="shared" si="4"/>
        <v/>
      </c>
      <c r="AJ19" s="78" t="str">
        <f t="shared" si="5"/>
        <v/>
      </c>
      <c r="AK19" s="38"/>
      <c r="AL19" s="58" t="str">
        <f t="shared" si="6"/>
        <v/>
      </c>
      <c r="AM19" s="105" t="b">
        <f t="shared" si="7"/>
        <v>0</v>
      </c>
      <c r="AN19" s="130">
        <f t="shared" si="9"/>
        <v>0</v>
      </c>
      <c r="AO19" s="130">
        <f t="shared" si="10"/>
        <v>0</v>
      </c>
      <c r="AP19" s="130">
        <f t="shared" si="11"/>
        <v>0</v>
      </c>
      <c r="AQ19" s="130">
        <f t="shared" si="12"/>
        <v>0</v>
      </c>
      <c r="AR19" s="132">
        <f t="shared" si="13"/>
        <v>0</v>
      </c>
      <c r="AS19" s="133" t="str">
        <f t="shared" si="14"/>
        <v/>
      </c>
      <c r="AT19" s="215"/>
      <c r="AU19" s="105" t="str">
        <f t="shared" si="15"/>
        <v/>
      </c>
      <c r="AV19" s="182" t="str">
        <f t="shared" si="16"/>
        <v/>
      </c>
      <c r="AW19" s="183" t="str">
        <f t="shared" si="17"/>
        <v/>
      </c>
      <c r="AX19" s="67"/>
      <c r="AY19" s="46"/>
      <c r="AZ19" s="222"/>
      <c r="BA19" s="223"/>
      <c r="BB19" s="223"/>
      <c r="BC19" s="185"/>
      <c r="BD19" s="14"/>
      <c r="BE19" s="14"/>
    </row>
    <row r="20" spans="1:61" ht="54" customHeight="1" x14ac:dyDescent="0.15">
      <c r="A20" s="11">
        <v>16</v>
      </c>
      <c r="B20" s="48"/>
      <c r="C20" s="47">
        <f t="shared" si="18"/>
        <v>16</v>
      </c>
      <c r="D20" s="40"/>
      <c r="E20" s="245"/>
      <c r="F20" s="246"/>
      <c r="G20" s="247"/>
      <c r="H20" s="64"/>
      <c r="I20" s="135"/>
      <c r="J20" s="68"/>
      <c r="K20" s="137"/>
      <c r="L20" s="99"/>
      <c r="M20" s="40"/>
      <c r="N20" s="217"/>
      <c r="O20" s="40"/>
      <c r="P20" s="80"/>
      <c r="Q20" s="69"/>
      <c r="R20" s="86"/>
      <c r="S20" s="65"/>
      <c r="T20" s="76" t="str">
        <f t="shared" si="0"/>
        <v/>
      </c>
      <c r="U20" s="101" t="str">
        <f t="shared" si="8"/>
        <v/>
      </c>
      <c r="V20" s="211"/>
      <c r="W20" s="41"/>
      <c r="X20" s="95"/>
      <c r="Y20" s="42"/>
      <c r="Z20" s="43"/>
      <c r="AA20" s="88"/>
      <c r="AB20" s="77" t="str">
        <f t="shared" si="1"/>
        <v/>
      </c>
      <c r="AC20" s="78" t="str">
        <f t="shared" si="2"/>
        <v/>
      </c>
      <c r="AD20" s="42"/>
      <c r="AE20" s="60" t="str">
        <f t="shared" si="3"/>
        <v/>
      </c>
      <c r="AF20" s="45"/>
      <c r="AG20" s="43"/>
      <c r="AH20" s="90"/>
      <c r="AI20" s="79" t="str">
        <f t="shared" si="4"/>
        <v/>
      </c>
      <c r="AJ20" s="78" t="str">
        <f t="shared" si="5"/>
        <v/>
      </c>
      <c r="AK20" s="38"/>
      <c r="AL20" s="58" t="str">
        <f t="shared" si="6"/>
        <v/>
      </c>
      <c r="AM20" s="105" t="b">
        <f t="shared" si="7"/>
        <v>0</v>
      </c>
      <c r="AN20" s="130">
        <f t="shared" si="9"/>
        <v>0</v>
      </c>
      <c r="AO20" s="130">
        <f t="shared" si="10"/>
        <v>0</v>
      </c>
      <c r="AP20" s="130">
        <f t="shared" si="11"/>
        <v>0</v>
      </c>
      <c r="AQ20" s="130">
        <f t="shared" si="12"/>
        <v>0</v>
      </c>
      <c r="AR20" s="132">
        <f t="shared" si="13"/>
        <v>0</v>
      </c>
      <c r="AS20" s="133" t="str">
        <f t="shared" si="14"/>
        <v/>
      </c>
      <c r="AT20" s="215"/>
      <c r="AU20" s="105" t="str">
        <f t="shared" si="15"/>
        <v/>
      </c>
      <c r="AV20" s="182" t="str">
        <f t="shared" si="16"/>
        <v/>
      </c>
      <c r="AW20" s="183" t="str">
        <f t="shared" si="17"/>
        <v/>
      </c>
      <c r="AX20" s="67"/>
      <c r="AY20" s="46"/>
      <c r="AZ20" s="222"/>
      <c r="BA20" s="223"/>
      <c r="BB20" s="223"/>
      <c r="BC20" s="185"/>
      <c r="BD20" s="14"/>
      <c r="BE20" s="14"/>
    </row>
    <row r="21" spans="1:61" ht="54" customHeight="1" x14ac:dyDescent="0.15">
      <c r="A21" s="10">
        <v>17</v>
      </c>
      <c r="B21" s="47"/>
      <c r="C21" s="47">
        <f t="shared" si="18"/>
        <v>17</v>
      </c>
      <c r="D21" s="40"/>
      <c r="E21" s="245"/>
      <c r="F21" s="246"/>
      <c r="G21" s="247"/>
      <c r="H21" s="64"/>
      <c r="I21" s="135"/>
      <c r="J21" s="68"/>
      <c r="K21" s="137"/>
      <c r="L21" s="99"/>
      <c r="M21" s="40"/>
      <c r="N21" s="217"/>
      <c r="O21" s="40"/>
      <c r="P21" s="80"/>
      <c r="Q21" s="69"/>
      <c r="R21" s="86"/>
      <c r="S21" s="65"/>
      <c r="T21" s="76" t="str">
        <f t="shared" si="0"/>
        <v/>
      </c>
      <c r="U21" s="101" t="str">
        <f t="shared" si="8"/>
        <v/>
      </c>
      <c r="V21" s="211"/>
      <c r="W21" s="41"/>
      <c r="X21" s="95"/>
      <c r="Y21" s="42"/>
      <c r="Z21" s="43"/>
      <c r="AA21" s="88"/>
      <c r="AB21" s="77" t="str">
        <f t="shared" si="1"/>
        <v/>
      </c>
      <c r="AC21" s="78" t="str">
        <f t="shared" si="2"/>
        <v/>
      </c>
      <c r="AD21" s="42"/>
      <c r="AE21" s="60" t="str">
        <f t="shared" si="3"/>
        <v/>
      </c>
      <c r="AF21" s="45"/>
      <c r="AG21" s="43"/>
      <c r="AH21" s="90"/>
      <c r="AI21" s="79" t="str">
        <f t="shared" si="4"/>
        <v/>
      </c>
      <c r="AJ21" s="78" t="str">
        <f t="shared" si="5"/>
        <v/>
      </c>
      <c r="AK21" s="38"/>
      <c r="AL21" s="58" t="str">
        <f t="shared" si="6"/>
        <v/>
      </c>
      <c r="AM21" s="105" t="b">
        <f t="shared" si="7"/>
        <v>0</v>
      </c>
      <c r="AN21" s="130">
        <f t="shared" si="9"/>
        <v>0</v>
      </c>
      <c r="AO21" s="130">
        <f t="shared" si="10"/>
        <v>0</v>
      </c>
      <c r="AP21" s="130">
        <f t="shared" si="11"/>
        <v>0</v>
      </c>
      <c r="AQ21" s="130">
        <f t="shared" si="12"/>
        <v>0</v>
      </c>
      <c r="AR21" s="132">
        <f t="shared" si="13"/>
        <v>0</v>
      </c>
      <c r="AS21" s="133" t="str">
        <f t="shared" si="14"/>
        <v/>
      </c>
      <c r="AT21" s="215"/>
      <c r="AU21" s="105" t="str">
        <f t="shared" si="15"/>
        <v/>
      </c>
      <c r="AV21" s="182" t="str">
        <f t="shared" si="16"/>
        <v/>
      </c>
      <c r="AW21" s="183" t="str">
        <f t="shared" si="17"/>
        <v/>
      </c>
      <c r="AX21" s="67"/>
      <c r="AY21" s="46"/>
      <c r="AZ21" s="222"/>
      <c r="BA21" s="223"/>
      <c r="BB21" s="223"/>
      <c r="BC21" s="185"/>
      <c r="BD21" s="14"/>
      <c r="BE21" s="14"/>
    </row>
    <row r="22" spans="1:61" ht="54" customHeight="1" x14ac:dyDescent="0.15">
      <c r="A22" s="11">
        <v>18</v>
      </c>
      <c r="B22" s="48"/>
      <c r="C22" s="47">
        <f t="shared" si="18"/>
        <v>18</v>
      </c>
      <c r="D22" s="40"/>
      <c r="E22" s="245"/>
      <c r="F22" s="246"/>
      <c r="G22" s="247"/>
      <c r="H22" s="64"/>
      <c r="I22" s="135"/>
      <c r="J22" s="68"/>
      <c r="K22" s="137"/>
      <c r="L22" s="99"/>
      <c r="M22" s="40"/>
      <c r="N22" s="217"/>
      <c r="O22" s="40"/>
      <c r="P22" s="80"/>
      <c r="Q22" s="69"/>
      <c r="R22" s="86"/>
      <c r="S22" s="65"/>
      <c r="T22" s="76" t="str">
        <f t="shared" si="0"/>
        <v/>
      </c>
      <c r="U22" s="101" t="str">
        <f t="shared" si="8"/>
        <v/>
      </c>
      <c r="V22" s="211"/>
      <c r="W22" s="41"/>
      <c r="X22" s="95"/>
      <c r="Y22" s="42"/>
      <c r="Z22" s="43"/>
      <c r="AA22" s="88"/>
      <c r="AB22" s="77" t="str">
        <f t="shared" si="1"/>
        <v/>
      </c>
      <c r="AC22" s="78" t="str">
        <f t="shared" si="2"/>
        <v/>
      </c>
      <c r="AD22" s="42"/>
      <c r="AE22" s="60" t="str">
        <f t="shared" si="3"/>
        <v/>
      </c>
      <c r="AF22" s="45"/>
      <c r="AG22" s="43"/>
      <c r="AH22" s="90"/>
      <c r="AI22" s="79" t="str">
        <f t="shared" si="4"/>
        <v/>
      </c>
      <c r="AJ22" s="78" t="str">
        <f t="shared" si="5"/>
        <v/>
      </c>
      <c r="AK22" s="38"/>
      <c r="AL22" s="58" t="str">
        <f t="shared" si="6"/>
        <v/>
      </c>
      <c r="AM22" s="105" t="b">
        <f t="shared" si="7"/>
        <v>0</v>
      </c>
      <c r="AN22" s="130">
        <f t="shared" si="9"/>
        <v>0</v>
      </c>
      <c r="AO22" s="130">
        <f t="shared" si="10"/>
        <v>0</v>
      </c>
      <c r="AP22" s="130">
        <f t="shared" si="11"/>
        <v>0</v>
      </c>
      <c r="AQ22" s="130">
        <f t="shared" si="12"/>
        <v>0</v>
      </c>
      <c r="AR22" s="132">
        <f t="shared" si="13"/>
        <v>0</v>
      </c>
      <c r="AS22" s="133" t="str">
        <f t="shared" si="14"/>
        <v/>
      </c>
      <c r="AT22" s="215"/>
      <c r="AU22" s="105" t="str">
        <f t="shared" si="15"/>
        <v/>
      </c>
      <c r="AV22" s="182" t="str">
        <f t="shared" si="16"/>
        <v/>
      </c>
      <c r="AW22" s="183" t="str">
        <f t="shared" si="17"/>
        <v/>
      </c>
      <c r="AX22" s="67"/>
      <c r="AY22" s="46"/>
      <c r="AZ22" s="222"/>
      <c r="BA22" s="223"/>
      <c r="BB22" s="223"/>
      <c r="BC22" s="185"/>
      <c r="BD22" s="14"/>
      <c r="BE22" s="14"/>
    </row>
    <row r="23" spans="1:61" ht="54" customHeight="1" x14ac:dyDescent="0.15">
      <c r="A23" s="10">
        <v>19</v>
      </c>
      <c r="B23" s="47"/>
      <c r="C23" s="47">
        <f t="shared" si="18"/>
        <v>19</v>
      </c>
      <c r="D23" s="40"/>
      <c r="E23" s="245"/>
      <c r="F23" s="246"/>
      <c r="G23" s="247"/>
      <c r="H23" s="64"/>
      <c r="I23" s="135"/>
      <c r="J23" s="68"/>
      <c r="K23" s="137"/>
      <c r="L23" s="99"/>
      <c r="M23" s="40"/>
      <c r="N23" s="217"/>
      <c r="O23" s="40"/>
      <c r="P23" s="80"/>
      <c r="Q23" s="69"/>
      <c r="R23" s="86"/>
      <c r="S23" s="65"/>
      <c r="T23" s="76" t="str">
        <f t="shared" si="0"/>
        <v/>
      </c>
      <c r="U23" s="101" t="str">
        <f t="shared" si="8"/>
        <v/>
      </c>
      <c r="V23" s="211"/>
      <c r="W23" s="41"/>
      <c r="X23" s="95"/>
      <c r="Y23" s="42"/>
      <c r="Z23" s="43"/>
      <c r="AA23" s="88"/>
      <c r="AB23" s="77" t="str">
        <f t="shared" si="1"/>
        <v/>
      </c>
      <c r="AC23" s="78" t="str">
        <f t="shared" si="2"/>
        <v/>
      </c>
      <c r="AD23" s="42"/>
      <c r="AE23" s="60" t="str">
        <f t="shared" si="3"/>
        <v/>
      </c>
      <c r="AF23" s="45"/>
      <c r="AG23" s="43"/>
      <c r="AH23" s="90"/>
      <c r="AI23" s="79" t="str">
        <f t="shared" si="4"/>
        <v/>
      </c>
      <c r="AJ23" s="78" t="str">
        <f t="shared" si="5"/>
        <v/>
      </c>
      <c r="AK23" s="38"/>
      <c r="AL23" s="58" t="str">
        <f t="shared" si="6"/>
        <v/>
      </c>
      <c r="AM23" s="105" t="b">
        <f t="shared" si="7"/>
        <v>0</v>
      </c>
      <c r="AN23" s="130">
        <f t="shared" si="9"/>
        <v>0</v>
      </c>
      <c r="AO23" s="130">
        <f t="shared" si="10"/>
        <v>0</v>
      </c>
      <c r="AP23" s="130">
        <f t="shared" si="11"/>
        <v>0</v>
      </c>
      <c r="AQ23" s="130">
        <f t="shared" si="12"/>
        <v>0</v>
      </c>
      <c r="AR23" s="132">
        <f t="shared" si="13"/>
        <v>0</v>
      </c>
      <c r="AS23" s="133" t="str">
        <f t="shared" si="14"/>
        <v/>
      </c>
      <c r="AT23" s="215"/>
      <c r="AU23" s="105" t="str">
        <f t="shared" si="15"/>
        <v/>
      </c>
      <c r="AV23" s="182" t="str">
        <f t="shared" si="16"/>
        <v/>
      </c>
      <c r="AW23" s="183" t="str">
        <f t="shared" si="17"/>
        <v/>
      </c>
      <c r="AX23" s="67"/>
      <c r="AY23" s="46"/>
      <c r="AZ23" s="222"/>
      <c r="BA23" s="223"/>
      <c r="BB23" s="223"/>
      <c r="BC23" s="185"/>
      <c r="BD23" s="14"/>
      <c r="BE23" s="14"/>
    </row>
    <row r="24" spans="1:61" ht="54" customHeight="1" thickBot="1" x14ac:dyDescent="0.2">
      <c r="A24" s="199">
        <v>20</v>
      </c>
      <c r="B24" s="150"/>
      <c r="C24" s="151">
        <f t="shared" si="18"/>
        <v>20</v>
      </c>
      <c r="D24" s="152"/>
      <c r="E24" s="267"/>
      <c r="F24" s="268"/>
      <c r="G24" s="269"/>
      <c r="H24" s="153"/>
      <c r="I24" s="154"/>
      <c r="J24" s="155"/>
      <c r="K24" s="156"/>
      <c r="L24" s="157"/>
      <c r="M24" s="152"/>
      <c r="N24" s="218"/>
      <c r="O24" s="152"/>
      <c r="P24" s="158"/>
      <c r="Q24" s="159"/>
      <c r="R24" s="160"/>
      <c r="S24" s="161"/>
      <c r="T24" s="162" t="str">
        <f t="shared" si="0"/>
        <v/>
      </c>
      <c r="U24" s="163" t="str">
        <f t="shared" si="8"/>
        <v/>
      </c>
      <c r="V24" s="212"/>
      <c r="W24" s="164"/>
      <c r="X24" s="165"/>
      <c r="Y24" s="166"/>
      <c r="Z24" s="167"/>
      <c r="AA24" s="168"/>
      <c r="AB24" s="169" t="str">
        <f t="shared" si="1"/>
        <v/>
      </c>
      <c r="AC24" s="170" t="str">
        <f t="shared" si="2"/>
        <v/>
      </c>
      <c r="AD24" s="166"/>
      <c r="AE24" s="171" t="str">
        <f t="shared" si="3"/>
        <v/>
      </c>
      <c r="AF24" s="172"/>
      <c r="AG24" s="167"/>
      <c r="AH24" s="173"/>
      <c r="AI24" s="174" t="str">
        <f t="shared" si="4"/>
        <v/>
      </c>
      <c r="AJ24" s="170" t="str">
        <f t="shared" si="5"/>
        <v/>
      </c>
      <c r="AK24" s="175"/>
      <c r="AL24" s="171" t="str">
        <f t="shared" si="6"/>
        <v/>
      </c>
      <c r="AM24" s="176" t="b">
        <f t="shared" si="7"/>
        <v>0</v>
      </c>
      <c r="AN24" s="177">
        <f t="shared" si="9"/>
        <v>0</v>
      </c>
      <c r="AO24" s="177">
        <f t="shared" si="10"/>
        <v>0</v>
      </c>
      <c r="AP24" s="177">
        <f t="shared" si="11"/>
        <v>0</v>
      </c>
      <c r="AQ24" s="177">
        <f t="shared" si="12"/>
        <v>0</v>
      </c>
      <c r="AR24" s="132">
        <f t="shared" si="13"/>
        <v>0</v>
      </c>
      <c r="AS24" s="178" t="str">
        <f t="shared" si="14"/>
        <v/>
      </c>
      <c r="AT24" s="156"/>
      <c r="AU24" s="105" t="str">
        <f t="shared" si="15"/>
        <v/>
      </c>
      <c r="AV24" s="178" t="str">
        <f t="shared" si="16"/>
        <v/>
      </c>
      <c r="AW24" s="184" t="str">
        <f t="shared" si="17"/>
        <v/>
      </c>
      <c r="AX24" s="179"/>
      <c r="AY24" s="180"/>
      <c r="AZ24" s="228"/>
      <c r="BA24" s="229"/>
      <c r="BB24" s="229"/>
      <c r="BC24" s="185"/>
      <c r="BD24" s="14"/>
      <c r="BE24" s="14"/>
      <c r="BI24" s="84"/>
    </row>
    <row r="25" spans="1:61" s="84" customFormat="1" ht="54" customHeight="1" thickTop="1" x14ac:dyDescent="0.15">
      <c r="A25" s="275"/>
      <c r="B25" s="275"/>
      <c r="C25" s="275"/>
      <c r="D25" s="275"/>
      <c r="E25" s="275"/>
      <c r="F25" s="275"/>
      <c r="G25" s="275"/>
      <c r="H25" s="275"/>
      <c r="I25" s="275"/>
      <c r="J25" s="275"/>
      <c r="K25" s="275"/>
      <c r="L25" s="140" t="s">
        <v>92</v>
      </c>
      <c r="M25" s="141" t="str">
        <f>IF(SUM(M5:M24)=0,"",SUM(M5:M24))</f>
        <v/>
      </c>
      <c r="N25" s="141" t="str">
        <f>IF(SUM(N5:N24)=0,"",SUM(N5:N24))</f>
        <v/>
      </c>
      <c r="O25" s="141" t="str">
        <f>IF(SUM(O5:O24)=0,"",SUM(O5:O24))</f>
        <v/>
      </c>
      <c r="P25" s="142" t="str">
        <f>IF(SUM(P5:P24)=0,"",SUM(P5:P24))</f>
        <v/>
      </c>
      <c r="Q25" s="276" t="s">
        <v>83</v>
      </c>
      <c r="R25" s="276"/>
      <c r="S25" s="271" t="str">
        <f>IF(M25="","",O25/M25)</f>
        <v/>
      </c>
      <c r="T25" s="271"/>
      <c r="U25" s="270"/>
      <c r="V25" s="270"/>
      <c r="W25" s="252" t="s">
        <v>62</v>
      </c>
      <c r="X25" s="252"/>
      <c r="Y25" s="142" t="str">
        <f>IF(SUM(Y5:Y24)=0,"",SUM(Y5:Y24))</f>
        <v/>
      </c>
      <c r="Z25" s="272"/>
      <c r="AA25" s="272"/>
      <c r="AB25" s="272"/>
      <c r="AC25" s="272"/>
      <c r="AD25" s="142" t="str">
        <f>IF(SUM(AD5:AD24)=0,"",SUM(AD5:AD24))</f>
        <v/>
      </c>
      <c r="AE25" s="143"/>
      <c r="AF25" s="142" t="str">
        <f>IF(SUM(AF5:AF24)=0,"",SUM(AF5:AF24))</f>
        <v/>
      </c>
      <c r="AG25" s="275"/>
      <c r="AH25" s="275"/>
      <c r="AI25" s="275"/>
      <c r="AJ25" s="275"/>
      <c r="AK25" s="144" t="str">
        <f>IF(SUM(AK5:AK24)=0,"",SUM(AK5:AK24))</f>
        <v/>
      </c>
      <c r="AL25" s="143"/>
      <c r="AM25" s="145"/>
      <c r="AN25" s="145"/>
      <c r="AO25" s="145"/>
      <c r="AP25" s="145"/>
      <c r="AQ25" s="145"/>
      <c r="AR25" s="145"/>
      <c r="AS25" s="146" t="str">
        <f>IF(SUM(AS5:AS24)=0,"",SUM(AS5:AS24))</f>
        <v/>
      </c>
      <c r="AT25" s="201"/>
      <c r="AU25" s="204"/>
      <c r="AV25" s="146" t="str">
        <f>IF(SUM(AV5:AV24)=0,"",SUM(AV5:AV24))</f>
        <v/>
      </c>
      <c r="AW25" s="146" t="str">
        <f>IF(SUM(AW5:AW24)=0,"",SUM(AW5:AW24))</f>
        <v/>
      </c>
      <c r="AX25" s="251" t="s">
        <v>84</v>
      </c>
      <c r="AY25" s="251"/>
      <c r="AZ25" s="147" t="str">
        <f>IF(ストレステスト出力!B35=0,"",ストレステスト出力!B35)</f>
        <v/>
      </c>
      <c r="BA25" s="148" t="s">
        <v>85</v>
      </c>
      <c r="BB25" s="149" t="str">
        <f>IF(ストレステスト出力!B36=0,"",ストレステスト出力!B36)</f>
        <v/>
      </c>
      <c r="BC25" s="83"/>
      <c r="BD25" s="83"/>
      <c r="BE25" s="83"/>
    </row>
    <row r="26" spans="1:61" s="84" customFormat="1" ht="67.5" customHeight="1" x14ac:dyDescent="0.15">
      <c r="A26" s="261" t="s">
        <v>78</v>
      </c>
      <c r="B26" s="261"/>
      <c r="C26" s="261"/>
      <c r="D26" s="261"/>
      <c r="E26" s="225"/>
      <c r="F26" s="226"/>
      <c r="G26" s="227"/>
      <c r="H26" s="227"/>
      <c r="I26" s="235"/>
      <c r="J26" s="236"/>
      <c r="K26" s="213" t="s">
        <v>77</v>
      </c>
      <c r="L26" s="214" t="s">
        <v>63</v>
      </c>
      <c r="M26" s="220"/>
      <c r="N26" s="221"/>
      <c r="O26" s="213" t="s">
        <v>56</v>
      </c>
      <c r="P26" s="214" t="s">
        <v>64</v>
      </c>
      <c r="Q26" s="220"/>
      <c r="R26" s="221"/>
      <c r="S26" s="213" t="s">
        <v>56</v>
      </c>
      <c r="T26" s="214" t="s">
        <v>62</v>
      </c>
      <c r="U26" s="230" t="str">
        <f>IF(D1="","",M26+Q26)</f>
        <v/>
      </c>
      <c r="V26" s="231"/>
      <c r="W26" s="181" t="s">
        <v>56</v>
      </c>
      <c r="X26" s="263" t="s">
        <v>76</v>
      </c>
      <c r="Y26" s="263"/>
      <c r="Z26" s="139"/>
      <c r="AA26" s="263" t="s">
        <v>80</v>
      </c>
      <c r="AB26" s="263"/>
      <c r="AC26" s="263"/>
      <c r="AD26" s="263"/>
      <c r="AE26" s="263"/>
      <c r="AF26" s="263"/>
      <c r="AG26" s="263"/>
      <c r="AH26" s="205" t="s">
        <v>79</v>
      </c>
      <c r="AI26" s="264"/>
      <c r="AJ26" s="265"/>
      <c r="AK26" s="265"/>
      <c r="AL26" s="265"/>
      <c r="AM26" s="265"/>
      <c r="AN26" s="265"/>
      <c r="AO26" s="265"/>
      <c r="AP26" s="265"/>
      <c r="AQ26" s="265"/>
      <c r="AR26" s="265"/>
      <c r="AS26" s="265"/>
      <c r="AT26" s="265"/>
      <c r="AU26" s="265"/>
      <c r="AV26" s="265"/>
      <c r="AW26" s="265"/>
      <c r="AX26" s="265"/>
      <c r="AY26" s="265"/>
      <c r="AZ26" s="265"/>
      <c r="BA26" s="265"/>
      <c r="BB26" s="266"/>
      <c r="BC26" s="83"/>
      <c r="BD26" s="83"/>
      <c r="BE26" s="83"/>
      <c r="BI26"/>
    </row>
    <row r="27" spans="1:61" x14ac:dyDescent="0.15">
      <c r="A27" s="49" t="s">
        <v>69</v>
      </c>
      <c r="Q27" s="75"/>
      <c r="BC27" s="14"/>
      <c r="BD27" s="14"/>
      <c r="BE27" s="14"/>
    </row>
    <row r="28" spans="1:61" x14ac:dyDescent="0.15">
      <c r="A28" t="s">
        <v>57</v>
      </c>
      <c r="Q28" s="75"/>
      <c r="BC28" s="14"/>
      <c r="BD28" s="14"/>
      <c r="BE28" s="14"/>
      <c r="BI28" s="8"/>
    </row>
    <row r="29" spans="1:61" s="8" customFormat="1" x14ac:dyDescent="0.15">
      <c r="A29" s="8" t="s">
        <v>71</v>
      </c>
      <c r="Q29" s="74"/>
      <c r="X29" s="93"/>
      <c r="Y29" s="50"/>
      <c r="Z29" s="50"/>
      <c r="BC29" s="81"/>
      <c r="BD29" s="81"/>
      <c r="BE29" s="81"/>
    </row>
    <row r="30" spans="1:61" s="8" customFormat="1" x14ac:dyDescent="0.15">
      <c r="A30" s="8" t="s">
        <v>72</v>
      </c>
      <c r="Q30" s="74"/>
      <c r="X30" s="93"/>
      <c r="Y30" s="50"/>
      <c r="Z30" s="50"/>
      <c r="BC30" s="81"/>
      <c r="BD30" s="81"/>
      <c r="BE30" s="81"/>
    </row>
    <row r="31" spans="1:61" s="8" customFormat="1" x14ac:dyDescent="0.15">
      <c r="A31" s="8" t="s">
        <v>82</v>
      </c>
      <c r="Q31" s="74"/>
      <c r="X31" s="93"/>
      <c r="Y31" s="50"/>
      <c r="Z31" s="50"/>
      <c r="BC31" s="81"/>
      <c r="BD31" s="81"/>
      <c r="BE31" s="81"/>
      <c r="BI31"/>
    </row>
    <row r="32" spans="1:61" ht="68.25" customHeight="1" x14ac:dyDescent="0.15">
      <c r="A32" s="273" t="s">
        <v>132</v>
      </c>
      <c r="B32" s="273"/>
      <c r="C32" s="273"/>
      <c r="D32" s="273"/>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BC32" s="14"/>
      <c r="BD32" s="14"/>
      <c r="BE32" s="14"/>
    </row>
    <row r="33" spans="1:30" ht="13.5" customHeight="1" x14ac:dyDescent="0.15">
      <c r="A33" s="224" t="s">
        <v>136</v>
      </c>
      <c r="B33" s="224"/>
      <c r="C33" s="224"/>
      <c r="D33" s="224"/>
      <c r="E33" s="224"/>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row>
  </sheetData>
  <sheetProtection password="CF4A" sheet="1" formatCells="0" selectLockedCells="1"/>
  <dataConsolidate/>
  <mergeCells count="75">
    <mergeCell ref="AA26:AG26"/>
    <mergeCell ref="Z25:AC25"/>
    <mergeCell ref="AZ21:BB21"/>
    <mergeCell ref="AZ22:BB22"/>
    <mergeCell ref="A32:AD32"/>
    <mergeCell ref="AM2:AR2"/>
    <mergeCell ref="A25:K25"/>
    <mergeCell ref="A26:D26"/>
    <mergeCell ref="AG25:AJ25"/>
    <mergeCell ref="Q25:R25"/>
    <mergeCell ref="A3:A4"/>
    <mergeCell ref="D2:F2"/>
    <mergeCell ref="X26:Y26"/>
    <mergeCell ref="AI26:BB26"/>
    <mergeCell ref="E21:G21"/>
    <mergeCell ref="E22:G22"/>
    <mergeCell ref="E23:G23"/>
    <mergeCell ref="E24:G24"/>
    <mergeCell ref="U25:V25"/>
    <mergeCell ref="S25:T25"/>
    <mergeCell ref="AX25:AY25"/>
    <mergeCell ref="W25:X25"/>
    <mergeCell ref="E16:G16"/>
    <mergeCell ref="E17:G17"/>
    <mergeCell ref="A1:B1"/>
    <mergeCell ref="D1:J1"/>
    <mergeCell ref="W1:AF1"/>
    <mergeCell ref="D3:V3"/>
    <mergeCell ref="AF3:AL3"/>
    <mergeCell ref="B3:B4"/>
    <mergeCell ref="W3:AE3"/>
    <mergeCell ref="E20:G20"/>
    <mergeCell ref="E13:G13"/>
    <mergeCell ref="E14:G14"/>
    <mergeCell ref="E18:G18"/>
    <mergeCell ref="E19:G19"/>
    <mergeCell ref="E4:G4"/>
    <mergeCell ref="E12:G12"/>
    <mergeCell ref="E15:G15"/>
    <mergeCell ref="AS3:AW3"/>
    <mergeCell ref="AX3:AY3"/>
    <mergeCell ref="E8:G8"/>
    <mergeCell ref="E9:G9"/>
    <mergeCell ref="E10:G10"/>
    <mergeCell ref="AZ3:BB3"/>
    <mergeCell ref="AZ4:BB4"/>
    <mergeCell ref="AZ5:BB5"/>
    <mergeCell ref="AZ6:BB6"/>
    <mergeCell ref="AZ7:BB7"/>
    <mergeCell ref="AZ12:BB12"/>
    <mergeCell ref="E5:G5"/>
    <mergeCell ref="E6:G6"/>
    <mergeCell ref="E7:G7"/>
    <mergeCell ref="AZ14:BB14"/>
    <mergeCell ref="AZ15:BB15"/>
    <mergeCell ref="U26:V26"/>
    <mergeCell ref="E11:G11"/>
    <mergeCell ref="M26:N26"/>
    <mergeCell ref="I26:J26"/>
    <mergeCell ref="AZ8:BB8"/>
    <mergeCell ref="AZ19:BB19"/>
    <mergeCell ref="AZ20:BB20"/>
    <mergeCell ref="AZ9:BB9"/>
    <mergeCell ref="AZ10:BB10"/>
    <mergeCell ref="AZ11:BB11"/>
    <mergeCell ref="Q26:R26"/>
    <mergeCell ref="AZ13:BB13"/>
    <mergeCell ref="A33:AD33"/>
    <mergeCell ref="E26:F26"/>
    <mergeCell ref="G26:H26"/>
    <mergeCell ref="AZ23:BB23"/>
    <mergeCell ref="AZ24:BB24"/>
    <mergeCell ref="AZ16:BB16"/>
    <mergeCell ref="AZ17:BB17"/>
    <mergeCell ref="AZ18:BB18"/>
  </mergeCells>
  <phoneticPr fontId="1"/>
  <conditionalFormatting sqref="AJ5">
    <cfRule type="cellIs" dxfId="3" priority="4" stopIfTrue="1" operator="greaterThanOrEqual">
      <formula>1</formula>
    </cfRule>
  </conditionalFormatting>
  <conditionalFormatting sqref="AJ6:AJ24">
    <cfRule type="cellIs" dxfId="2" priority="3" stopIfTrue="1" operator="greaterThanOrEqual">
      <formula>1</formula>
    </cfRule>
  </conditionalFormatting>
  <conditionalFormatting sqref="AC5">
    <cfRule type="cellIs" dxfId="1" priority="2" stopIfTrue="1" operator="greaterThanOrEqual">
      <formula>1</formula>
    </cfRule>
  </conditionalFormatting>
  <conditionalFormatting sqref="AC6:AC24">
    <cfRule type="cellIs" dxfId="0" priority="1" stopIfTrue="1" operator="greaterThanOrEqual">
      <formula>1</formula>
    </cfRule>
  </conditionalFormatting>
  <dataValidations count="8">
    <dataValidation type="list" allowBlank="1" showInputMessage="1" showErrorMessage="1" sqref="Q5:Q24 AX5:AX24">
      <formula1>$BM$6:$BM$7</formula1>
    </dataValidation>
    <dataValidation type="list" allowBlank="1" showInputMessage="1" showErrorMessage="1" sqref="H5:H24">
      <formula1>$BH$6:$BH$8</formula1>
    </dataValidation>
    <dataValidation type="list" allowBlank="1" showInputMessage="1" showErrorMessage="1" sqref="Z26 E26">
      <formula1>$BN$6:$BN$7</formula1>
    </dataValidation>
    <dataValidation type="list" allowBlank="1" showInputMessage="1" showErrorMessage="1" sqref="S5:S24">
      <formula1>$BK$6:$BK$13</formula1>
    </dataValidation>
    <dataValidation type="list" allowBlank="1" showInputMessage="1" showErrorMessage="1" sqref="G26">
      <formula1>$BG$6:$BG$11</formula1>
    </dataValidation>
    <dataValidation type="list" allowBlank="1" showInputMessage="1" showErrorMessage="1" sqref="L5:L24">
      <formula1>$BJ$6:$BJ$8</formula1>
    </dataValidation>
    <dataValidation type="list" allowBlank="1" showInputMessage="1" showErrorMessage="1" sqref="I5:I24">
      <formula1>$BH$9:$BH$10</formula1>
    </dataValidation>
    <dataValidation type="list" allowBlank="1" showInputMessage="1" showErrorMessage="1" sqref="J5:J24">
      <formula1>$BI$6:$BI$10</formula1>
    </dataValidation>
  </dataValidations>
  <pageMargins left="1.0236220472440944" right="0.59055118110236227" top="0.55118110236220474" bottom="0.35433070866141736" header="0.31496062992125984" footer="0.31496062992125984"/>
  <pageSetup paperSize="8" scale="53" orientation="landscape" horizontalDpi="300" verticalDpi="300" r:id="rId1"/>
  <headerFooter>
    <oddFooter>&amp;L保存期限：稟議書に添付&amp;R与信統括部883　2019.10改定</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topLeftCell="A15" zoomScaleNormal="100" workbookViewId="0">
      <selection activeCell="C22" sqref="C22"/>
    </sheetView>
  </sheetViews>
  <sheetFormatPr defaultRowHeight="13.5" x14ac:dyDescent="0.15"/>
  <cols>
    <col min="1" max="1" width="16.875" customWidth="1"/>
    <col min="2" max="4" width="9.625" style="75" customWidth="1"/>
    <col min="5" max="5" width="23.125" hidden="1" customWidth="1"/>
    <col min="6" max="6" width="12.875" hidden="1" customWidth="1"/>
    <col min="7" max="10" width="9.625" customWidth="1"/>
  </cols>
  <sheetData>
    <row r="1" spans="1:10" ht="19.5" customHeight="1" x14ac:dyDescent="0.15">
      <c r="A1" s="206" t="s">
        <v>55</v>
      </c>
      <c r="B1" s="277" t="str">
        <f>IF(収益物件入力!D1="","",収益物件入力!D1)</f>
        <v/>
      </c>
      <c r="C1" s="257"/>
      <c r="D1" s="257"/>
    </row>
    <row r="2" spans="1:10" ht="18.75" customHeight="1" x14ac:dyDescent="0.15">
      <c r="J2" s="9" t="s">
        <v>52</v>
      </c>
    </row>
    <row r="3" spans="1:10" s="8" customFormat="1" ht="30" customHeight="1" x14ac:dyDescent="0.15">
      <c r="A3" s="282" t="s">
        <v>43</v>
      </c>
      <c r="B3" s="285"/>
      <c r="C3" s="280" t="s">
        <v>30</v>
      </c>
      <c r="D3" s="281"/>
      <c r="E3" s="81"/>
      <c r="F3" s="81"/>
      <c r="G3" s="282" t="s">
        <v>41</v>
      </c>
      <c r="H3" s="283"/>
      <c r="I3" s="284" t="s">
        <v>42</v>
      </c>
      <c r="J3" s="281"/>
    </row>
    <row r="4" spans="1:10" s="109" customFormat="1" ht="13.5" hidden="1" customHeight="1" x14ac:dyDescent="0.15">
      <c r="A4" s="110" t="s">
        <v>33</v>
      </c>
      <c r="B4" s="210" t="s">
        <v>25</v>
      </c>
      <c r="C4" s="111" t="s">
        <v>27</v>
      </c>
      <c r="D4" s="112" t="s">
        <v>29</v>
      </c>
      <c r="E4" s="110" t="s">
        <v>33</v>
      </c>
      <c r="F4" s="110" t="s">
        <v>25</v>
      </c>
      <c r="G4" s="112" t="s">
        <v>39</v>
      </c>
      <c r="H4" s="113" t="s">
        <v>40</v>
      </c>
      <c r="I4" s="114" t="s">
        <v>39</v>
      </c>
      <c r="J4" s="112" t="s">
        <v>40</v>
      </c>
    </row>
    <row r="5" spans="1:10" s="109" customFormat="1" hidden="1" x14ac:dyDescent="0.15">
      <c r="A5" s="115" t="s">
        <v>22</v>
      </c>
      <c r="B5" s="116">
        <f>SUMIF(収益物件入力!$H$5:$H$24,3,収益物件入力!$P$5:$P$24)</f>
        <v>0</v>
      </c>
      <c r="C5" s="117">
        <f>B5*0.9</f>
        <v>0</v>
      </c>
      <c r="D5" s="118">
        <f>B5*0.8</f>
        <v>0</v>
      </c>
      <c r="E5" s="115" t="s">
        <v>37</v>
      </c>
      <c r="F5" s="118">
        <f>SUMIF(収益物件入力!$H$5:$H$24,3,収益物件入力!$Y$5:$Y$24)</f>
        <v>0</v>
      </c>
      <c r="G5" s="118">
        <f>B5</f>
        <v>0</v>
      </c>
      <c r="H5" s="119">
        <f>B5</f>
        <v>0</v>
      </c>
      <c r="I5" s="120">
        <f>C5</f>
        <v>0</v>
      </c>
      <c r="J5" s="118">
        <f>D5</f>
        <v>0</v>
      </c>
    </row>
    <row r="6" spans="1:10" s="109" customFormat="1" hidden="1" x14ac:dyDescent="0.15">
      <c r="A6" s="115" t="s">
        <v>23</v>
      </c>
      <c r="B6" s="116">
        <f>SUMIF(収益物件入力!$H$5:$H$24,3,収益物件入力!$AD$5:$AD$24)</f>
        <v>0</v>
      </c>
      <c r="C6" s="117">
        <f>B6</f>
        <v>0</v>
      </c>
      <c r="D6" s="118">
        <f>B6</f>
        <v>0</v>
      </c>
      <c r="E6" s="115" t="s">
        <v>23</v>
      </c>
      <c r="F6" s="118">
        <f>B6</f>
        <v>0</v>
      </c>
      <c r="G6" s="118">
        <f>F5*0.01+F6</f>
        <v>0</v>
      </c>
      <c r="H6" s="119">
        <f>F5*0.02+F6</f>
        <v>0</v>
      </c>
      <c r="I6" s="120">
        <f>G6</f>
        <v>0</v>
      </c>
      <c r="J6" s="118">
        <f>H6</f>
        <v>0</v>
      </c>
    </row>
    <row r="7" spans="1:10" s="109" customFormat="1" hidden="1" x14ac:dyDescent="0.15">
      <c r="A7" s="115" t="s">
        <v>24</v>
      </c>
      <c r="B7" s="121">
        <f>IF(B5=0,0,IF(B6=0,0,B6/B5))</f>
        <v>0</v>
      </c>
      <c r="C7" s="122">
        <f>IF(C5=0,0,IF(C6=0,0,C6/C5))</f>
        <v>0</v>
      </c>
      <c r="D7" s="123">
        <f>IF(D5=0,0,IF(D6=0,0,D6/D5))</f>
        <v>0</v>
      </c>
      <c r="E7" s="115" t="s">
        <v>24</v>
      </c>
      <c r="F7" s="123">
        <f>IF(F5=0,0,IF(F6=0,0,F6/F5))</f>
        <v>0</v>
      </c>
      <c r="G7" s="123">
        <f>IF(G5=0,0,IF(G6=0,0,G6/G5))</f>
        <v>0</v>
      </c>
      <c r="H7" s="124">
        <f>IF(H5=0,0,IF(H6=0,0,H6/H5))</f>
        <v>0</v>
      </c>
      <c r="I7" s="125">
        <f>IF(I5=0,0,IF(I6=0,0,I6/I5))</f>
        <v>0</v>
      </c>
      <c r="J7" s="123">
        <f>IF(J5=0,0,IF(J6=0,0,J6/J5))</f>
        <v>0</v>
      </c>
    </row>
    <row r="8" spans="1:10" s="109" customFormat="1" hidden="1" x14ac:dyDescent="0.15">
      <c r="A8" s="115"/>
      <c r="B8" s="116">
        <f>B5-B6-SUMIF(収益物件入力!$H$5:$H$24,3,収益物件入力!$AU$5:$AU$24)</f>
        <v>0</v>
      </c>
      <c r="C8" s="117">
        <f>C5-C6-SUMIF(収益物件入力!$H$5:$H$24,3,収益物件入力!$AU$5:$AU$24)</f>
        <v>0</v>
      </c>
      <c r="D8" s="118">
        <f>D5-D6-SUMIF(収益物件入力!$H$5:$H$24,3,収益物件入力!$AU$5:$AU$24)</f>
        <v>0</v>
      </c>
      <c r="E8" s="219" t="e">
        <f>E5-E6-SUMIF(収益物件入力!$H$5:$H$24,3,収益物件入力!$AU$5:$AU$24)</f>
        <v>#VALUE!</v>
      </c>
      <c r="F8" s="118">
        <f>F5-F6-SUMIF(収益物件入力!$H$5:$H$24,3,収益物件入力!$AU$5:$AU$24)</f>
        <v>0</v>
      </c>
      <c r="G8" s="118">
        <f>G5-G6-SUMIF(収益物件入力!$H$5:$H$24,3,収益物件入力!$AU$5:$AU$24)</f>
        <v>0</v>
      </c>
      <c r="H8" s="119">
        <f>H5-H6-SUMIF(収益物件入力!$H$5:$H$24,3,収益物件入力!$AU$5:$AU$24)</f>
        <v>0</v>
      </c>
      <c r="I8" s="120">
        <f>I5-I6-SUMIF(収益物件入力!$H$5:$H$24,3,収益物件入力!$AU$5:$AU$24)</f>
        <v>0</v>
      </c>
      <c r="J8" s="118">
        <f>J5-J6-SUMIF(収益物件入力!$H$5:$H$24,3,収益物件入力!$AU$5:$AU$24)</f>
        <v>0</v>
      </c>
    </row>
    <row r="9" spans="1:10" s="109" customFormat="1" hidden="1" x14ac:dyDescent="0.15">
      <c r="A9" s="110" t="s">
        <v>32</v>
      </c>
      <c r="B9" s="210" t="s">
        <v>25</v>
      </c>
      <c r="C9" s="126" t="s">
        <v>26</v>
      </c>
      <c r="D9" s="110" t="s">
        <v>28</v>
      </c>
      <c r="E9" s="110" t="s">
        <v>32</v>
      </c>
      <c r="F9" s="110" t="s">
        <v>25</v>
      </c>
      <c r="G9" s="112" t="s">
        <v>39</v>
      </c>
      <c r="H9" s="113" t="s">
        <v>40</v>
      </c>
      <c r="I9" s="114" t="s">
        <v>39</v>
      </c>
      <c r="J9" s="112" t="s">
        <v>40</v>
      </c>
    </row>
    <row r="10" spans="1:10" s="109" customFormat="1" hidden="1" x14ac:dyDescent="0.15">
      <c r="A10" s="115" t="s">
        <v>22</v>
      </c>
      <c r="B10" s="116">
        <f>SUMIF(収益物件入力!$H$5:$H$24,2,収益物件入力!$P$5:$P$24)</f>
        <v>0</v>
      </c>
      <c r="C10" s="117">
        <f>B10*0.9</f>
        <v>0</v>
      </c>
      <c r="D10" s="118">
        <f>B10*0.8</f>
        <v>0</v>
      </c>
      <c r="E10" s="115" t="s">
        <v>37</v>
      </c>
      <c r="F10" s="118">
        <f>SUMIF(収益物件入力!$H$5:$H$24,2,収益物件入力!$AF$5:$AF$24)</f>
        <v>0</v>
      </c>
      <c r="G10" s="118">
        <f>B10</f>
        <v>0</v>
      </c>
      <c r="H10" s="119">
        <f>B10</f>
        <v>0</v>
      </c>
      <c r="I10" s="120">
        <f>C10</f>
        <v>0</v>
      </c>
      <c r="J10" s="118">
        <f>D10</f>
        <v>0</v>
      </c>
    </row>
    <row r="11" spans="1:10" s="109" customFormat="1" hidden="1" x14ac:dyDescent="0.15">
      <c r="A11" s="115" t="s">
        <v>23</v>
      </c>
      <c r="B11" s="116">
        <f>SUMIF(収益物件入力!$H$5:$H$24,2,収益物件入力!$AD$5:$AD$24)</f>
        <v>0</v>
      </c>
      <c r="C11" s="117">
        <f>B11</f>
        <v>0</v>
      </c>
      <c r="D11" s="118">
        <f>B11</f>
        <v>0</v>
      </c>
      <c r="E11" s="115" t="s">
        <v>23</v>
      </c>
      <c r="F11" s="118">
        <f>B11</f>
        <v>0</v>
      </c>
      <c r="G11" s="118">
        <f>F10*0.01+F11</f>
        <v>0</v>
      </c>
      <c r="H11" s="119">
        <f>F10*0.02+F11</f>
        <v>0</v>
      </c>
      <c r="I11" s="120">
        <f>G11</f>
        <v>0</v>
      </c>
      <c r="J11" s="118">
        <f>H11</f>
        <v>0</v>
      </c>
    </row>
    <row r="12" spans="1:10" s="109" customFormat="1" hidden="1" x14ac:dyDescent="0.15">
      <c r="A12" s="115" t="s">
        <v>24</v>
      </c>
      <c r="B12" s="121">
        <f>IF(B10=0,0,IF(B11=0,0,B11/B10))</f>
        <v>0</v>
      </c>
      <c r="C12" s="122">
        <f>IF(C10=0,0,IF(C11=0,0,C11/C10))</f>
        <v>0</v>
      </c>
      <c r="D12" s="123">
        <f>IF(D10=0,0,IF(D11=0,0,D11/D10))</f>
        <v>0</v>
      </c>
      <c r="E12" s="115" t="s">
        <v>24</v>
      </c>
      <c r="F12" s="123">
        <f>IF(F10=0,0,IF(F11=0,0,F11/F10))</f>
        <v>0</v>
      </c>
      <c r="G12" s="123">
        <f>IF(G10=0,0,IF(G11=0,0,G11/G10))</f>
        <v>0</v>
      </c>
      <c r="H12" s="124">
        <f>IF(H10=0,0,IF(H11=0,0,H11/H10))</f>
        <v>0</v>
      </c>
      <c r="I12" s="125">
        <f>IF(I10=0,0,IF(I11=0,0,I11/I10))</f>
        <v>0</v>
      </c>
      <c r="J12" s="123">
        <f>IF(J10=0,0,IF(J11=0,0,J11/J10))</f>
        <v>0</v>
      </c>
    </row>
    <row r="13" spans="1:10" s="109" customFormat="1" hidden="1" x14ac:dyDescent="0.15">
      <c r="A13" s="127"/>
      <c r="B13" s="116">
        <f>B10-B11-SUMIF(収益物件入力!$H$5:$H$24,2,収益物件入力!$AU$5:$AU$24)</f>
        <v>0</v>
      </c>
      <c r="C13" s="117">
        <f>C10-C11-SUMIF(収益物件入力!$H$5:$H$24,2,収益物件入力!$AU$5:$AU$24)</f>
        <v>0</v>
      </c>
      <c r="D13" s="118">
        <f>D10-D11-SUMIF(収益物件入力!$H$5:$H$24,2,収益物件入力!$AU$5:$AU$24)</f>
        <v>0</v>
      </c>
      <c r="E13" s="219" t="e">
        <f>E10-E11-SUMIF(収益物件入力!$H$5:$H$24,2,収益物件入力!$AU$5:$AU$24)</f>
        <v>#VALUE!</v>
      </c>
      <c r="F13" s="118">
        <f>F10-F11-SUMIF(収益物件入力!$H$5:$H$24,2,収益物件入力!$AU$5:$AU$24)</f>
        <v>0</v>
      </c>
      <c r="G13" s="118">
        <f>G10-G11-SUMIF(収益物件入力!$H$5:$H$24,2,収益物件入力!$AU$5:$AU$24)</f>
        <v>0</v>
      </c>
      <c r="H13" s="119">
        <f>H10-H11-SUMIF(収益物件入力!$H$5:$H$24,2,収益物件入力!$AU$5:$AU$24)</f>
        <v>0</v>
      </c>
      <c r="I13" s="120">
        <f>I10-I11-SUMIF(収益物件入力!$H$5:$H$24,2,収益物件入力!$AU$5:$AU$24)</f>
        <v>0</v>
      </c>
      <c r="J13" s="118">
        <f>J10-J11-SUMIF(収益物件入力!$H$5:$H$24,2,収益物件入力!$AU$5:$AU$24)</f>
        <v>0</v>
      </c>
    </row>
    <row r="14" spans="1:10" s="109" customFormat="1" hidden="1" x14ac:dyDescent="0.15">
      <c r="A14" s="127"/>
      <c r="B14" s="128"/>
      <c r="C14" s="122"/>
      <c r="D14" s="123"/>
      <c r="E14" s="115"/>
      <c r="F14" s="123"/>
      <c r="G14" s="123"/>
      <c r="H14" s="124"/>
      <c r="I14" s="125"/>
      <c r="J14" s="123"/>
    </row>
    <row r="15" spans="1:10" ht="29.25" customHeight="1" x14ac:dyDescent="0.15">
      <c r="A15" s="278" t="s">
        <v>44</v>
      </c>
      <c r="B15" s="279"/>
      <c r="C15" s="29" t="s">
        <v>45</v>
      </c>
      <c r="D15" s="53" t="s">
        <v>28</v>
      </c>
      <c r="E15" s="53" t="s">
        <v>34</v>
      </c>
      <c r="F15" s="53" t="s">
        <v>25</v>
      </c>
      <c r="G15" s="18">
        <v>0.01</v>
      </c>
      <c r="H15" s="24">
        <v>0.02</v>
      </c>
      <c r="I15" s="33" t="s">
        <v>46</v>
      </c>
      <c r="J15" s="96" t="s">
        <v>87</v>
      </c>
    </row>
    <row r="16" spans="1:10" ht="24.95" customHeight="1" x14ac:dyDescent="0.15">
      <c r="A16" s="11" t="s">
        <v>22</v>
      </c>
      <c r="B16" s="20">
        <f t="shared" ref="B16:D17" si="0">B5+B10</f>
        <v>0</v>
      </c>
      <c r="C16" s="30">
        <f t="shared" si="0"/>
        <v>0</v>
      </c>
      <c r="D16" s="16">
        <f t="shared" si="0"/>
        <v>0</v>
      </c>
      <c r="E16" s="11" t="s">
        <v>37</v>
      </c>
      <c r="F16" s="16">
        <f t="shared" ref="F16:H17" si="1">F5+F10</f>
        <v>0</v>
      </c>
      <c r="G16" s="16">
        <f t="shared" si="1"/>
        <v>0</v>
      </c>
      <c r="H16" s="31">
        <f t="shared" si="1"/>
        <v>0</v>
      </c>
      <c r="I16" s="21">
        <f>C16</f>
        <v>0</v>
      </c>
      <c r="J16" s="15">
        <f>D16</f>
        <v>0</v>
      </c>
    </row>
    <row r="17" spans="1:10" ht="24.95" customHeight="1" x14ac:dyDescent="0.15">
      <c r="A17" s="11" t="s">
        <v>23</v>
      </c>
      <c r="B17" s="20">
        <f t="shared" si="0"/>
        <v>0</v>
      </c>
      <c r="C17" s="30">
        <f t="shared" si="0"/>
        <v>0</v>
      </c>
      <c r="D17" s="16">
        <f t="shared" si="0"/>
        <v>0</v>
      </c>
      <c r="E17" s="11" t="s">
        <v>23</v>
      </c>
      <c r="F17" s="16">
        <f t="shared" si="1"/>
        <v>0</v>
      </c>
      <c r="G17" s="16">
        <f t="shared" si="1"/>
        <v>0</v>
      </c>
      <c r="H17" s="31">
        <f t="shared" si="1"/>
        <v>0</v>
      </c>
      <c r="I17" s="21">
        <f>G17</f>
        <v>0</v>
      </c>
      <c r="J17" s="15">
        <f>H17</f>
        <v>0</v>
      </c>
    </row>
    <row r="18" spans="1:10" ht="24.95" customHeight="1" x14ac:dyDescent="0.15">
      <c r="A18" s="11" t="s">
        <v>24</v>
      </c>
      <c r="B18" s="19">
        <f>IF(B16=0,0,IF(B17=0,0,B17/B16))</f>
        <v>0</v>
      </c>
      <c r="C18" s="27">
        <f>IF(C16=0,0,IF(C17=0,0,C17/C16))</f>
        <v>0</v>
      </c>
      <c r="D18" s="17">
        <f>IF(D16=0,0,IF(D17=0,0,D17/D16))</f>
        <v>0</v>
      </c>
      <c r="E18" s="11" t="s">
        <v>24</v>
      </c>
      <c r="F18" s="17">
        <f>IF(F16=0,0,IF(F17=0,0,F17/F16))</f>
        <v>0</v>
      </c>
      <c r="G18" s="17">
        <f>IF(G16=0,0,IF(G17=0,0,G17/G16))</f>
        <v>0</v>
      </c>
      <c r="H18" s="28">
        <f>IF(H16=0,0,IF(H17=0,0,H17/H16))</f>
        <v>0</v>
      </c>
      <c r="I18" s="22">
        <f>IF(I16=0,0,IF(I17=0,0,I17/I16))</f>
        <v>0</v>
      </c>
      <c r="J18" s="17">
        <f>IF(J16=0,0,IF(J17=0,0,J17/J16))</f>
        <v>0</v>
      </c>
    </row>
    <row r="19" spans="1:10" ht="24.95" customHeight="1" x14ac:dyDescent="0.15">
      <c r="A19" s="11" t="s">
        <v>96</v>
      </c>
      <c r="B19" s="107">
        <f t="shared" ref="B19:J19" si="2">B8+B13</f>
        <v>0</v>
      </c>
      <c r="C19" s="25">
        <f t="shared" si="2"/>
        <v>0</v>
      </c>
      <c r="D19" s="15">
        <f t="shared" si="2"/>
        <v>0</v>
      </c>
      <c r="E19" s="106" t="e">
        <f t="shared" si="2"/>
        <v>#VALUE!</v>
      </c>
      <c r="F19" s="15">
        <f t="shared" si="2"/>
        <v>0</v>
      </c>
      <c r="G19" s="15">
        <f t="shared" si="2"/>
        <v>0</v>
      </c>
      <c r="H19" s="26">
        <f t="shared" si="2"/>
        <v>0</v>
      </c>
      <c r="I19" s="21">
        <f t="shared" si="2"/>
        <v>0</v>
      </c>
      <c r="J19" s="15">
        <f t="shared" si="2"/>
        <v>0</v>
      </c>
    </row>
    <row r="20" spans="1:10" ht="14.25" customHeight="1" x14ac:dyDescent="0.15">
      <c r="A20" s="14"/>
      <c r="B20" s="207"/>
      <c r="C20" s="207"/>
      <c r="D20" s="207"/>
      <c r="E20" s="14"/>
      <c r="F20" s="207"/>
      <c r="G20" s="207"/>
      <c r="H20" s="207"/>
      <c r="I20" s="207"/>
      <c r="J20" s="207"/>
    </row>
    <row r="21" spans="1:10" ht="32.25" customHeight="1" x14ac:dyDescent="0.15">
      <c r="A21" s="278" t="s">
        <v>31</v>
      </c>
      <c r="B21" s="279"/>
      <c r="C21" s="23" t="s">
        <v>27</v>
      </c>
      <c r="D21" s="18" t="s">
        <v>29</v>
      </c>
      <c r="E21" s="53" t="s">
        <v>31</v>
      </c>
      <c r="F21" s="53" t="s">
        <v>25</v>
      </c>
      <c r="G21" s="18">
        <v>0.01</v>
      </c>
      <c r="H21" s="24">
        <v>0.02</v>
      </c>
      <c r="I21" s="33" t="s">
        <v>53</v>
      </c>
      <c r="J21" s="96" t="s">
        <v>87</v>
      </c>
    </row>
    <row r="22" spans="1:10" ht="24.95" customHeight="1" x14ac:dyDescent="0.15">
      <c r="A22" s="11" t="s">
        <v>22</v>
      </c>
      <c r="B22" s="107">
        <f>SUMIF(収益物件入力!$H$5:$H$24,2,収益物件入力!$P$5:$P$24)</f>
        <v>0</v>
      </c>
      <c r="C22" s="25">
        <f>B22*0.9</f>
        <v>0</v>
      </c>
      <c r="D22" s="15">
        <f>B22*0.8</f>
        <v>0</v>
      </c>
      <c r="E22" s="11" t="s">
        <v>37</v>
      </c>
      <c r="F22" s="15">
        <f>SUMIF(収益物件入力!$H$5:$H$24,2,収益物件入力!$AF$5:$AF$24)</f>
        <v>0</v>
      </c>
      <c r="G22" s="15">
        <f>B22</f>
        <v>0</v>
      </c>
      <c r="H22" s="26">
        <f>B22</f>
        <v>0</v>
      </c>
      <c r="I22" s="21">
        <f>C22</f>
        <v>0</v>
      </c>
      <c r="J22" s="15">
        <f>D22</f>
        <v>0</v>
      </c>
    </row>
    <row r="23" spans="1:10" ht="24.95" customHeight="1" x14ac:dyDescent="0.15">
      <c r="A23" s="11" t="s">
        <v>23</v>
      </c>
      <c r="B23" s="107">
        <f>SUMIF(収益物件入力!$H$5:$H$24,2,収益物件入力!$AK$5:$AK$24)</f>
        <v>0</v>
      </c>
      <c r="C23" s="25">
        <f>B23</f>
        <v>0</v>
      </c>
      <c r="D23" s="15">
        <f>B23</f>
        <v>0</v>
      </c>
      <c r="E23" s="11" t="s">
        <v>23</v>
      </c>
      <c r="F23" s="15">
        <f>SUMIF(収益物件入力!$H$5:$H$24,2,収益物件入力!$AK$5:$AK$24)</f>
        <v>0</v>
      </c>
      <c r="G23" s="15">
        <f>F22*0.01+F23</f>
        <v>0</v>
      </c>
      <c r="H23" s="26">
        <f>F22*0.02+F23</f>
        <v>0</v>
      </c>
      <c r="I23" s="21">
        <f>G23</f>
        <v>0</v>
      </c>
      <c r="J23" s="15">
        <f>H23</f>
        <v>0</v>
      </c>
    </row>
    <row r="24" spans="1:10" ht="24.95" customHeight="1" x14ac:dyDescent="0.15">
      <c r="A24" s="11" t="s">
        <v>24</v>
      </c>
      <c r="B24" s="19">
        <f>IF(B22=0,0,IF(B23=0,0,B23/B22))</f>
        <v>0</v>
      </c>
      <c r="C24" s="27">
        <f>IF(C22=0,0,IF(C23=0,0,C23/C22))</f>
        <v>0</v>
      </c>
      <c r="D24" s="17">
        <f>IF(D22=0,0,IF(D23=0,0,D23/D22))</f>
        <v>0</v>
      </c>
      <c r="E24" s="11" t="s">
        <v>24</v>
      </c>
      <c r="F24" s="17">
        <f>IF(F22=0,0,IF(F23=0,0,F23/F22))</f>
        <v>0</v>
      </c>
      <c r="G24" s="17">
        <f>IF(G22=0,0,IF(G23=0,0,G23/G22))</f>
        <v>0</v>
      </c>
      <c r="H24" s="28">
        <f>IF(H22=0,0,IF(H23=0,0,H23/H22))</f>
        <v>0</v>
      </c>
      <c r="I24" s="22">
        <f>IF(I22=0,0,IF(I23=0,0,I23/I22))</f>
        <v>0</v>
      </c>
      <c r="J24" s="17">
        <f>IF(J22=0,0,IF(J23=0,0,J23/J22))</f>
        <v>0</v>
      </c>
    </row>
    <row r="25" spans="1:10" ht="24.95" customHeight="1" x14ac:dyDescent="0.15">
      <c r="A25" s="11" t="s">
        <v>96</v>
      </c>
      <c r="B25" s="107">
        <f>B22-B23-SUMIF(収益物件入力!$H$5:$H$24,2,収益物件入力!$AU$5:$AU$24)</f>
        <v>0</v>
      </c>
      <c r="C25" s="25">
        <f>C22-C23-SUMIF(収益物件入力!$H$5:$H$24,2,収益物件入力!$AU$5:$AU$24)</f>
        <v>0</v>
      </c>
      <c r="D25" s="15">
        <f>D22-D23-SUMIF(収益物件入力!$H$5:$H$24,2,収益物件入力!$AU$5:$AU$24)</f>
        <v>0</v>
      </c>
      <c r="E25" s="106" t="e">
        <f>E22-E23-SUMIF(収益物件入力!$H$5:$H$24,2,収益物件入力!$AU$5:$AU$24)</f>
        <v>#VALUE!</v>
      </c>
      <c r="F25" s="15">
        <f>F22-F23-SUMIF(収益物件入力!$H$5:$H$24,2,収益物件入力!$AU$5:$AU$24)</f>
        <v>0</v>
      </c>
      <c r="G25" s="15">
        <f>G22-G23-SUMIF(収益物件入力!$H$5:$H$24,2,収益物件入力!$AU$5:$AU$24)</f>
        <v>0</v>
      </c>
      <c r="H25" s="26">
        <f>H22-H23-SUMIF(収益物件入力!$H$5:$H$24,2,収益物件入力!$AU$5:$AU$24)</f>
        <v>0</v>
      </c>
      <c r="I25" s="21">
        <f>I22-I23-SUMIF(収益物件入力!$H$5:$H$24,2,収益物件入力!$AU$5:$AU$24)</f>
        <v>0</v>
      </c>
      <c r="J25" s="15">
        <f>J22-J23-SUMIF(収益物件入力!$H$5:$H$24,2,収益物件入力!$AU$5:$AU$24)</f>
        <v>0</v>
      </c>
    </row>
    <row r="26" spans="1:10" x14ac:dyDescent="0.15">
      <c r="F26" s="75"/>
      <c r="G26" s="75"/>
      <c r="H26" s="75"/>
      <c r="I26" s="75"/>
      <c r="J26" s="75"/>
    </row>
    <row r="27" spans="1:10" ht="33" customHeight="1" x14ac:dyDescent="0.15">
      <c r="A27" s="278" t="s">
        <v>58</v>
      </c>
      <c r="B27" s="279"/>
      <c r="C27" s="23" t="s">
        <v>27</v>
      </c>
      <c r="D27" s="18" t="s">
        <v>29</v>
      </c>
      <c r="E27" s="53" t="s">
        <v>35</v>
      </c>
      <c r="F27" s="53" t="s">
        <v>25</v>
      </c>
      <c r="G27" s="18">
        <v>0.01</v>
      </c>
      <c r="H27" s="24">
        <v>0.02</v>
      </c>
      <c r="I27" s="33" t="s">
        <v>46</v>
      </c>
      <c r="J27" s="96" t="s">
        <v>87</v>
      </c>
    </row>
    <row r="28" spans="1:10" ht="24.95" customHeight="1" x14ac:dyDescent="0.15">
      <c r="A28" s="11" t="s">
        <v>22</v>
      </c>
      <c r="B28" s="107">
        <f>SUMIF(収益物件入力!$H$5:$H$24,1,収益物件入力!$P$5:$P$24)</f>
        <v>0</v>
      </c>
      <c r="C28" s="25">
        <f>B28*0.9</f>
        <v>0</v>
      </c>
      <c r="D28" s="15">
        <f>B28*0.8</f>
        <v>0</v>
      </c>
      <c r="E28" s="11" t="s">
        <v>22</v>
      </c>
      <c r="F28" s="15">
        <f>SUMIF(収益物件入力!$H$5:$H$24,1,収益物件入力!$AF$5:$AF$24)</f>
        <v>0</v>
      </c>
      <c r="G28" s="15">
        <f>B28</f>
        <v>0</v>
      </c>
      <c r="H28" s="26">
        <f>B28</f>
        <v>0</v>
      </c>
      <c r="I28" s="21">
        <f>C28</f>
        <v>0</v>
      </c>
      <c r="J28" s="15">
        <f>D28</f>
        <v>0</v>
      </c>
    </row>
    <row r="29" spans="1:10" ht="24.95" customHeight="1" x14ac:dyDescent="0.15">
      <c r="A29" s="11" t="s">
        <v>23</v>
      </c>
      <c r="B29" s="107">
        <f>SUMIF(収益物件入力!$H$5:$H$24,1,収益物件入力!$AK$5:$AK$24)</f>
        <v>0</v>
      </c>
      <c r="C29" s="25">
        <f>B29</f>
        <v>0</v>
      </c>
      <c r="D29" s="15">
        <f>B29</f>
        <v>0</v>
      </c>
      <c r="E29" s="11" t="s">
        <v>23</v>
      </c>
      <c r="F29" s="15">
        <f>SUMIF(収益物件入力!$H$5:$H$24,1,収益物件入力!$AK$5:$AK$24)</f>
        <v>0</v>
      </c>
      <c r="G29" s="15">
        <f>F28*0.01+F29</f>
        <v>0</v>
      </c>
      <c r="H29" s="26">
        <f>F28*0.02+F29</f>
        <v>0</v>
      </c>
      <c r="I29" s="21">
        <f>G29</f>
        <v>0</v>
      </c>
      <c r="J29" s="15">
        <f>H29</f>
        <v>0</v>
      </c>
    </row>
    <row r="30" spans="1:10" ht="24.95" customHeight="1" x14ac:dyDescent="0.15">
      <c r="A30" s="11" t="s">
        <v>24</v>
      </c>
      <c r="B30" s="19">
        <f>IF(B28=0,0,IF(B29=0,0,B29/B28))</f>
        <v>0</v>
      </c>
      <c r="C30" s="27">
        <f>IF(C28=0,0,IF(C29=0,0,C29/C28))</f>
        <v>0</v>
      </c>
      <c r="D30" s="17">
        <f>IF(D28=0,0,IF(D29=0,0,D29/D28))</f>
        <v>0</v>
      </c>
      <c r="E30" s="11" t="s">
        <v>24</v>
      </c>
      <c r="F30" s="17">
        <f>IF(F28=0,0,IF(F29=0,0,F29/F28))</f>
        <v>0</v>
      </c>
      <c r="G30" s="17">
        <f>IF(G28=0,0,IF(G29=0,0,G29/G28))</f>
        <v>0</v>
      </c>
      <c r="H30" s="28">
        <f>IF(H28=0,0,IF(H29=0,0,H29/H28))</f>
        <v>0</v>
      </c>
      <c r="I30" s="22">
        <f>IF(I28=0,0,IF(I29=0,0,I29/I28))</f>
        <v>0</v>
      </c>
      <c r="J30" s="17">
        <f>IF(J28=0,0,IF(J29=0,0,J29/J28))</f>
        <v>0</v>
      </c>
    </row>
    <row r="31" spans="1:10" ht="24.95" customHeight="1" x14ac:dyDescent="0.15">
      <c r="A31" s="11" t="s">
        <v>96</v>
      </c>
      <c r="B31" s="107">
        <f>B28-B29-SUMIF(収益物件入力!$H$5:$H$24,1,収益物件入力!$AU$5:$AU$24)</f>
        <v>0</v>
      </c>
      <c r="C31" s="25">
        <f>C28-C29-SUMIF(収益物件入力!$H$5:$H$24,1,収益物件入力!$AU$5:$AU$24)</f>
        <v>0</v>
      </c>
      <c r="D31" s="15">
        <f>D28-D29-SUMIF(収益物件入力!$H$5:$H$24,1,収益物件入力!$AU$5:$AU$24)</f>
        <v>0</v>
      </c>
      <c r="E31" s="106" t="e">
        <f>E28-E29-SUMIF(収益物件入力!$H$5:$H$24,1,収益物件入力!$AU$5:$AU$24)</f>
        <v>#VALUE!</v>
      </c>
      <c r="F31" s="15">
        <f>F28-F29-SUMIF(収益物件入力!$H$5:$H$24,1,収益物件入力!$AU$5:$AU$24)</f>
        <v>0</v>
      </c>
      <c r="G31" s="15">
        <f>G28-G29-SUMIF(収益物件入力!$H$5:$H$24,1,収益物件入力!$AU$5:$AU$24)</f>
        <v>0</v>
      </c>
      <c r="H31" s="26">
        <f>H28-H29-SUMIF(収益物件入力!$H$5:$H$24,1,収益物件入力!$AU$5:$AU$24)</f>
        <v>0</v>
      </c>
      <c r="I31" s="21">
        <f>I28-I29-SUMIF(収益物件入力!$H$5:$H$24,1,収益物件入力!$AU$5:$AU$24)</f>
        <v>0</v>
      </c>
      <c r="J31" s="15">
        <f>J28-J29-SUMIF(収益物件入力!$H$5:$H$24,1,収益物件入力!$AU$5:$AU$24)</f>
        <v>0</v>
      </c>
    </row>
    <row r="32" spans="1:10" x14ac:dyDescent="0.15">
      <c r="F32" s="75"/>
      <c r="G32" s="75"/>
      <c r="H32" s="75"/>
      <c r="I32" s="75"/>
      <c r="J32" s="75"/>
    </row>
    <row r="33" spans="1:10" ht="33" customHeight="1" x14ac:dyDescent="0.15">
      <c r="A33" s="278" t="s">
        <v>65</v>
      </c>
      <c r="B33" s="279"/>
      <c r="C33" s="23" t="s">
        <v>27</v>
      </c>
      <c r="D33" s="18" t="s">
        <v>29</v>
      </c>
      <c r="E33" s="11" t="s">
        <v>36</v>
      </c>
      <c r="F33" s="53" t="s">
        <v>25</v>
      </c>
      <c r="G33" s="18">
        <v>0.01</v>
      </c>
      <c r="H33" s="24">
        <v>0.02</v>
      </c>
      <c r="I33" s="33" t="s">
        <v>46</v>
      </c>
      <c r="J33" s="96" t="s">
        <v>87</v>
      </c>
    </row>
    <row r="34" spans="1:10" ht="24.95" customHeight="1" x14ac:dyDescent="0.15">
      <c r="A34" s="11" t="s">
        <v>22</v>
      </c>
      <c r="B34" s="20">
        <f>B5+B22+B28</f>
        <v>0</v>
      </c>
      <c r="C34" s="25">
        <f>B34*0.9</f>
        <v>0</v>
      </c>
      <c r="D34" s="15">
        <f>B34*0.8</f>
        <v>0</v>
      </c>
      <c r="E34" s="11" t="s">
        <v>22</v>
      </c>
      <c r="F34" s="16">
        <f>F5+F22+F28</f>
        <v>0</v>
      </c>
      <c r="G34" s="15">
        <f>B34</f>
        <v>0</v>
      </c>
      <c r="H34" s="26">
        <f>B34</f>
        <v>0</v>
      </c>
      <c r="I34" s="21">
        <f>C34</f>
        <v>0</v>
      </c>
      <c r="J34" s="15">
        <f>D34</f>
        <v>0</v>
      </c>
    </row>
    <row r="35" spans="1:10" ht="24.95" customHeight="1" x14ac:dyDescent="0.15">
      <c r="A35" s="11" t="s">
        <v>23</v>
      </c>
      <c r="B35" s="20">
        <f>B6+B23+B29</f>
        <v>0</v>
      </c>
      <c r="C35" s="25">
        <f>B35</f>
        <v>0</v>
      </c>
      <c r="D35" s="15">
        <f>B35</f>
        <v>0</v>
      </c>
      <c r="E35" s="11" t="s">
        <v>23</v>
      </c>
      <c r="F35" s="16">
        <f>F6+F23+F29</f>
        <v>0</v>
      </c>
      <c r="G35" s="15">
        <f>F34*0.01+F35</f>
        <v>0</v>
      </c>
      <c r="H35" s="26">
        <f>F34*0.02+F35</f>
        <v>0</v>
      </c>
      <c r="I35" s="21">
        <f>G35</f>
        <v>0</v>
      </c>
      <c r="J35" s="15">
        <f>H35</f>
        <v>0</v>
      </c>
    </row>
    <row r="36" spans="1:10" ht="24.95" customHeight="1" x14ac:dyDescent="0.15">
      <c r="A36" s="11" t="s">
        <v>24</v>
      </c>
      <c r="B36" s="19">
        <f>IF(B34=0,0,IF(B35=0,0,B35/B34))</f>
        <v>0</v>
      </c>
      <c r="C36" s="27">
        <f>IF(C34=0,0,IF(C35=0,0,C35/C34))</f>
        <v>0</v>
      </c>
      <c r="D36" s="17">
        <f>IF(D34=0,0,IF(D35=0,0,D35/D34))</f>
        <v>0</v>
      </c>
      <c r="E36" s="11" t="s">
        <v>24</v>
      </c>
      <c r="F36" s="17">
        <f>IF(F34=0,0,IF(F35=0,0,F35/F34))</f>
        <v>0</v>
      </c>
      <c r="G36" s="17">
        <f>IF(G34=0,0,IF(G35=0,0,G35/G34))</f>
        <v>0</v>
      </c>
      <c r="H36" s="28">
        <f>IF(H34=0,0,IF(H35=0,0,H35/H34))</f>
        <v>0</v>
      </c>
      <c r="I36" s="22">
        <f>IF(I34=0,0,IF(I35=0,0,I35/I34))</f>
        <v>0</v>
      </c>
      <c r="J36" s="17">
        <f>IF(J34=0,0,IF(J35=0,0,J35/J34))</f>
        <v>0</v>
      </c>
    </row>
    <row r="37" spans="1:10" ht="24.95" customHeight="1" x14ac:dyDescent="0.15">
      <c r="A37" s="11" t="s">
        <v>96</v>
      </c>
      <c r="B37" s="107">
        <f t="shared" ref="B37:J37" si="3">B8+B25+B31</f>
        <v>0</v>
      </c>
      <c r="C37" s="25">
        <f t="shared" si="3"/>
        <v>0</v>
      </c>
      <c r="D37" s="15">
        <f t="shared" si="3"/>
        <v>0</v>
      </c>
      <c r="E37" s="106" t="e">
        <f t="shared" si="3"/>
        <v>#VALUE!</v>
      </c>
      <c r="F37" s="15">
        <f t="shared" si="3"/>
        <v>0</v>
      </c>
      <c r="G37" s="15">
        <f t="shared" si="3"/>
        <v>0</v>
      </c>
      <c r="H37" s="26">
        <f t="shared" si="3"/>
        <v>0</v>
      </c>
      <c r="I37" s="21">
        <f t="shared" si="3"/>
        <v>0</v>
      </c>
      <c r="J37" s="15">
        <f t="shared" si="3"/>
        <v>0</v>
      </c>
    </row>
    <row r="39" spans="1:10" ht="24.95" customHeight="1" x14ac:dyDescent="0.15">
      <c r="A39" s="11" t="s">
        <v>47</v>
      </c>
      <c r="B39" s="53">
        <f>SUM(収益物件入力!M5:M24)</f>
        <v>0</v>
      </c>
    </row>
    <row r="40" spans="1:10" ht="24.95" customHeight="1" x14ac:dyDescent="0.15">
      <c r="A40" s="11" t="s">
        <v>48</v>
      </c>
      <c r="B40" s="53">
        <f>SUM(収益物件入力!O5:O24)</f>
        <v>0</v>
      </c>
    </row>
    <row r="41" spans="1:10" ht="24.95" customHeight="1" x14ac:dyDescent="0.15">
      <c r="A41" s="11" t="s">
        <v>49</v>
      </c>
      <c r="B41" s="32">
        <f>IF(B39=0,0,IF(B40=0,0,B40/B39))</f>
        <v>0</v>
      </c>
    </row>
    <row r="42" spans="1:10" ht="24.95" customHeight="1" x14ac:dyDescent="0.15"/>
    <row r="43" spans="1:10" ht="33" customHeight="1" x14ac:dyDescent="0.15">
      <c r="A43" s="224" t="s">
        <v>135</v>
      </c>
      <c r="B43" s="224"/>
      <c r="C43" s="224"/>
      <c r="D43" s="224"/>
      <c r="E43" s="224"/>
      <c r="F43" s="224"/>
      <c r="G43" s="224"/>
      <c r="H43" s="224"/>
      <c r="I43" s="224"/>
    </row>
  </sheetData>
  <sheetProtection password="CF4A" sheet="1"/>
  <mergeCells count="10">
    <mergeCell ref="A43:I43"/>
    <mergeCell ref="B1:D1"/>
    <mergeCell ref="A27:B27"/>
    <mergeCell ref="A33:B33"/>
    <mergeCell ref="C3:D3"/>
    <mergeCell ref="G3:H3"/>
    <mergeCell ref="I3:J3"/>
    <mergeCell ref="A3:B3"/>
    <mergeCell ref="A15:B15"/>
    <mergeCell ref="A21:B21"/>
  </mergeCells>
  <phoneticPr fontId="2"/>
  <pageMargins left="0.70866141732283472" right="0.70866141732283472" top="0.74803149606299213" bottom="0.74803149606299213" header="0.31496062992125984" footer="0.31496062992125984"/>
  <pageSetup paperSize="9" orientation="portrait" horizontalDpi="300" verticalDpi="300" r:id="rId1"/>
  <headerFooter>
    <oddFooter>&amp;L保存期限：稟議書に添付&amp;R与信統括部883　2019.10改定</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収益物件入力</vt:lpstr>
      <vt:lpstr>ストレステスト出力</vt:lpstr>
      <vt:lpstr>Sheet1</vt:lpstr>
    </vt:vector>
  </TitlesOfParts>
  <Company>おかやま信用金庫</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ユーザー</dc:creator>
  <cp:lastModifiedBy>山本　秀明</cp:lastModifiedBy>
  <cp:lastPrinted>2019-10-07T05:56:42Z</cp:lastPrinted>
  <dcterms:created xsi:type="dcterms:W3CDTF">2013-10-17T02:05:36Z</dcterms:created>
  <dcterms:modified xsi:type="dcterms:W3CDTF">2026-04-14T07:31:48Z</dcterms:modified>
</cp:coreProperties>
</file>